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75" windowWidth="19320" windowHeight="12120" activeTab="1"/>
  </bookViews>
  <sheets>
    <sheet name="Раздел 1" sheetId="3" r:id="rId1"/>
    <sheet name="Раздел 2" sheetId="2" r:id="rId2"/>
    <sheet name="Раздел 3" sheetId="1" r:id="rId3"/>
  </sheets>
  <definedNames>
    <definedName name="TABLE" localSheetId="1">'Раздел 2'!$A$8:$F$44</definedName>
    <definedName name="TABLE" localSheetId="2">'Раздел 3'!$A$8:$F$45</definedName>
    <definedName name="_xlnm.Print_Titles" localSheetId="1">'Раздел 2'!$8:$8</definedName>
    <definedName name="_xlnm.Print_Titles" localSheetId="2">'Раздел 3'!$8:$9</definedName>
    <definedName name="_xlnm.Print_Area" localSheetId="1">'Раздел 2'!$A$1:$F$106</definedName>
    <definedName name="_xlnm.Print_Area" localSheetId="2">'Раздел 3'!$A$1:$I$46</definedName>
  </definedNames>
  <calcPr calcId="125725"/>
</workbook>
</file>

<file path=xl/calcChain.xml><?xml version="1.0" encoding="utf-8"?>
<calcChain xmlns="http://schemas.openxmlformats.org/spreadsheetml/2006/main">
  <c r="F23" i="1"/>
  <c r="H23"/>
  <c r="I23"/>
  <c r="E23"/>
  <c r="G23"/>
  <c r="F25" i="2" l="1"/>
  <c r="F24"/>
  <c r="F86" l="1"/>
  <c r="F77"/>
  <c r="E77"/>
  <c r="D77"/>
  <c r="D23" i="1"/>
  <c r="D102" i="2"/>
  <c r="G22" i="1" l="1"/>
  <c r="E22"/>
  <c r="D22"/>
  <c r="G21"/>
  <c r="E21"/>
  <c r="D21"/>
  <c r="F94" i="2"/>
  <c r="E94"/>
  <c r="D94"/>
  <c r="E86"/>
  <c r="D86"/>
  <c r="F79"/>
  <c r="F85" s="1"/>
  <c r="E79"/>
  <c r="E85" s="1"/>
  <c r="D79"/>
  <c r="D85" s="1"/>
  <c r="F84"/>
  <c r="E84"/>
  <c r="D84"/>
  <c r="F83"/>
  <c r="E83"/>
  <c r="D83"/>
  <c r="F82"/>
  <c r="E82"/>
  <c r="D82"/>
  <c r="F81"/>
  <c r="E81"/>
  <c r="D81"/>
  <c r="F17"/>
  <c r="F16"/>
  <c r="F74"/>
  <c r="F71"/>
  <c r="F68"/>
  <c r="F65"/>
  <c r="F62"/>
  <c r="F61" s="1"/>
  <c r="F58"/>
  <c r="F55"/>
  <c r="F51"/>
  <c r="F48"/>
  <c r="F44"/>
  <c r="F41"/>
  <c r="F40"/>
  <c r="F37"/>
  <c r="F34"/>
  <c r="F33" s="1"/>
  <c r="F30"/>
  <c r="F27"/>
  <c r="F26" s="1"/>
  <c r="F23"/>
  <c r="F20"/>
  <c r="E74"/>
  <c r="E71"/>
  <c r="E68"/>
  <c r="E65"/>
  <c r="E62"/>
  <c r="E58"/>
  <c r="E55"/>
  <c r="E51"/>
  <c r="E48"/>
  <c r="E47"/>
  <c r="E44"/>
  <c r="E41"/>
  <c r="E40" s="1"/>
  <c r="E37"/>
  <c r="E34"/>
  <c r="E33" s="1"/>
  <c r="E30"/>
  <c r="E27"/>
  <c r="E23"/>
  <c r="E20"/>
  <c r="E19"/>
  <c r="E17"/>
  <c r="E16"/>
  <c r="E15" s="1"/>
  <c r="E11" s="1"/>
  <c r="D74"/>
  <c r="D71"/>
  <c r="D68"/>
  <c r="D65"/>
  <c r="D62"/>
  <c r="D17"/>
  <c r="D15" s="1"/>
  <c r="D11" s="1"/>
  <c r="D16"/>
  <c r="D58"/>
  <c r="D55"/>
  <c r="D51"/>
  <c r="D48"/>
  <c r="D47" s="1"/>
  <c r="D44"/>
  <c r="D41"/>
  <c r="D40" s="1"/>
  <c r="D37"/>
  <c r="D34"/>
  <c r="D33" s="1"/>
  <c r="D30"/>
  <c r="D27"/>
  <c r="D23"/>
  <c r="D19" s="1"/>
  <c r="D20"/>
  <c r="F15" l="1"/>
  <c r="F11" s="1"/>
  <c r="F9" s="1"/>
  <c r="D26"/>
  <c r="D61"/>
  <c r="D9" s="1"/>
  <c r="E26"/>
  <c r="E61"/>
  <c r="F19"/>
  <c r="F47"/>
  <c r="E9"/>
</calcChain>
</file>

<file path=xl/sharedStrings.xml><?xml version="1.0" encoding="utf-8"?>
<sst xmlns="http://schemas.openxmlformats.org/spreadsheetml/2006/main" count="361" uniqueCount="175">
  <si>
    <t>Наименование показателей</t>
  </si>
  <si>
    <t>1.</t>
  </si>
  <si>
    <t>1.1.</t>
  </si>
  <si>
    <t>1.2.</t>
  </si>
  <si>
    <t>2.</t>
  </si>
  <si>
    <t>процент</t>
  </si>
  <si>
    <t>3.</t>
  </si>
  <si>
    <t>3.1.</t>
  </si>
  <si>
    <t>3.2.</t>
  </si>
  <si>
    <t>3.3.</t>
  </si>
  <si>
    <t>4.</t>
  </si>
  <si>
    <t>4.1.</t>
  </si>
  <si>
    <t>4.2.</t>
  </si>
  <si>
    <t>4.3.</t>
  </si>
  <si>
    <t>4.4.</t>
  </si>
  <si>
    <t>4.4.1.</t>
  </si>
  <si>
    <t>№ 
п/п</t>
  </si>
  <si>
    <t>Фактические показатели за год, предшествующий базовому периоду</t>
  </si>
  <si>
    <t>Предложения на расчетный период регулирования</t>
  </si>
  <si>
    <t>менее 150 кВт</t>
  </si>
  <si>
    <t>от 150 кВт до 670 кВт</t>
  </si>
  <si>
    <t>от 670 кВт до 10 МВт</t>
  </si>
  <si>
    <t>не менее 10 МВт</t>
  </si>
  <si>
    <t>Раздел 3. Цены (тарифы) по регулируемым видам деятельности организации</t>
  </si>
  <si>
    <t>Единица изменения</t>
  </si>
  <si>
    <t>Для организаций, относящихся к субъектам естественных монополий</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</si>
  <si>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</si>
  <si>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</si>
  <si>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</si>
  <si>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</si>
  <si>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</si>
  <si>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</si>
  <si>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</si>
  <si>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</si>
  <si>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величина сбытовой надбавки для тарифной группы потребителей "население" и приравненных к нему категорий потребителей</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</si>
  <si>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</si>
  <si>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доходность продаж для прочих потребителей:</t>
  </si>
  <si>
    <t>Для генерирующих объектов</t>
  </si>
  <si>
    <t>цена на электрическую энергию</t>
  </si>
  <si>
    <t>руб./тыс. кВт·ч</t>
  </si>
  <si>
    <t>в том числе топливная составляющая</t>
  </si>
  <si>
    <t>цена на генерирующую мощность</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</si>
  <si>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</si>
  <si>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</si>
  <si>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</si>
  <si>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</si>
  <si>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</si>
  <si>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</si>
  <si>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t>4.3.3.</t>
  </si>
  <si>
    <t>тариф на острый и редуцированный пар</t>
  </si>
  <si>
    <t>двухставочный тариф на тепловую энергию</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</si>
  <si>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</si>
  <si>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</si>
  <si>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</si>
  <si>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</si>
  <si>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</si>
  <si>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</si>
  <si>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</si>
  <si>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</si>
  <si>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</si>
  <si>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t>1-е полу-годие</t>
  </si>
  <si>
    <t>2-е полу-годие</t>
  </si>
  <si>
    <t>Показатели, утвержденные на базовый период *</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</si>
  <si>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</si>
  <si>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</si>
  <si>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 xml:space="preserve">услуги по передаче электрической энергии (мощности) </t>
  </si>
  <si>
    <t>двухставочный тариф</t>
  </si>
  <si>
    <t>Раздел 2. Основные показатели деятельности гарантирующих поставщиков</t>
  </si>
  <si>
    <t>Единица измерения</t>
  </si>
  <si>
    <t>Фактические показатели 
за год, предшествующий базовому периоду</t>
  </si>
  <si>
    <t>Показатели, утвержденные 
на базовый период *</t>
  </si>
  <si>
    <t>Предложения 
на расчетный период регулирования</t>
  </si>
  <si>
    <t>Объемы полезного отпуска электрической энергии - всего</t>
  </si>
  <si>
    <t>в том числе:</t>
  </si>
  <si>
    <t>населению и приравненным к нему категориям потребителей</t>
  </si>
  <si>
    <t>тыс. кВт·ч</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</si>
  <si>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</si>
  <si>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</si>
  <si>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</si>
  <si>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</si>
  <si>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</si>
  <si>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</si>
  <si>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</si>
  <si>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</si>
  <si>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1.1.1.А.</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</si>
  <si>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</si>
  <si>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</si>
  <si>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</si>
  <si>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</si>
  <si>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</si>
  <si>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</si>
  <si>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</si>
  <si>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</si>
  <si>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</si>
  <si>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</si>
  <si>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</si>
  <si>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</si>
  <si>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</si>
  <si>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</si>
  <si>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</si>
  <si>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</si>
  <si>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</si>
  <si>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</si>
  <si>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</si>
  <si>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</si>
  <si>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</si>
  <si>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</si>
  <si>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1.3.</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</si>
  <si>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</si>
  <si>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</si>
  <si>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</si>
  <si>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 xml:space="preserve">Количество обслуживаемых договоров - всего </t>
  </si>
  <si>
    <t>2.1.</t>
  </si>
  <si>
    <t>с населением и приравненными к нему категориями потребителей</t>
  </si>
  <si>
    <t>тыс. штук</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</si>
  <si>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</si>
  <si>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</si>
  <si>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</si>
  <si>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</si>
  <si>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 xml:space="preserve">Количество точек учета по обслуживаемым договорам - всего </t>
  </si>
  <si>
    <t>по населению и приравненными к нему категориями потребителей</t>
  </si>
  <si>
    <t>штук</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</si>
  <si>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</si>
  <si>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</si>
  <si>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5.</t>
  </si>
  <si>
    <t>Необходимая валовая выручка гарантирующего поставщика</t>
  </si>
  <si>
    <t>тыс. рублей</t>
  </si>
  <si>
    <t>6.</t>
  </si>
  <si>
    <t>Показатели численности персонала и фонда оплаты труда по регулируемым видам деятельности</t>
  </si>
  <si>
    <t>6.1.</t>
  </si>
  <si>
    <t>Среднесписочная численность персонала</t>
  </si>
  <si>
    <t>человек</t>
  </si>
  <si>
    <t>6.2.</t>
  </si>
  <si>
    <t>Среднемесячная заработная плата на одного работника</t>
  </si>
  <si>
    <t>тыс. рублей на человека</t>
  </si>
  <si>
    <t>6.3.</t>
  </si>
  <si>
    <t>Реквизиты отраслевого тарифного соглашения (дата утверждения, срок действия)</t>
  </si>
  <si>
    <t>7.</t>
  </si>
  <si>
    <t>Проценты по обслуживанию кредитов</t>
  </si>
  <si>
    <t>8.</t>
  </si>
  <si>
    <t>Резерв по сомнительным долгам</t>
  </si>
  <si>
    <t>9.</t>
  </si>
  <si>
    <t>Необходимые расходы из прибыли</t>
  </si>
  <si>
    <t>10.</t>
  </si>
  <si>
    <t>Чистая прибыль (убыток)</t>
  </si>
  <si>
    <t>11.</t>
  </si>
  <si>
    <t>Рентабельность продаж (величина прибыли от продаж в каждом рубле выручки)</t>
  </si>
  <si>
    <t>12.</t>
  </si>
  <si>
    <t>Реквизиты инвестиционной программы (кем утверждена, дата утверждения, номер приказа или решения, электронный адрес размещения)</t>
  </si>
  <si>
    <t>№230/14-16 от 01.10.2013г.</t>
  </si>
  <si>
    <t>Приложение № 3 к предложению о размере цен (тарифов), долгосрочных параметров регулирования</t>
  </si>
  <si>
    <r>
      <t>_____</t>
    </r>
    <r>
      <rPr>
        <sz val="10"/>
        <rFont val="Arial"/>
        <family val="2"/>
        <charset val="204"/>
      </rPr>
      <t>*</t>
    </r>
    <r>
      <rPr>
        <sz val="10"/>
        <color indexed="9"/>
        <rFont val="Arial"/>
        <family val="2"/>
        <charset val="204"/>
      </rPr>
      <t>_</t>
    </r>
    <r>
      <rPr>
        <sz val="10"/>
        <rFont val="Arial"/>
        <family val="2"/>
        <charset val="204"/>
      </rPr>
      <t>Базовый период - год, предшествующий расчетному периоду регулирования.</t>
    </r>
  </si>
  <si>
    <r>
      <t>1,2 - 2,5 кг/см</t>
    </r>
    <r>
      <rPr>
        <vertAlign val="superscript"/>
        <sz val="10"/>
        <color indexed="8"/>
        <rFont val="Arial"/>
        <family val="2"/>
        <charset val="204"/>
      </rPr>
      <t>2</t>
    </r>
  </si>
  <si>
    <r>
      <t>2,5 - 7,0 кг/см</t>
    </r>
    <r>
      <rPr>
        <vertAlign val="superscript"/>
        <sz val="10"/>
        <color indexed="8"/>
        <rFont val="Arial"/>
        <family val="2"/>
        <charset val="204"/>
      </rPr>
      <t>2</t>
    </r>
  </si>
  <si>
    <r>
      <t>7,0 - 13,0 кг/см</t>
    </r>
    <r>
      <rPr>
        <vertAlign val="superscript"/>
        <sz val="10"/>
        <color indexed="8"/>
        <rFont val="Arial"/>
        <family val="2"/>
        <charset val="204"/>
      </rPr>
      <t>2</t>
    </r>
  </si>
  <si>
    <r>
      <t>&gt; 13 кг/см</t>
    </r>
    <r>
      <rPr>
        <vertAlign val="superscript"/>
        <sz val="10"/>
        <color indexed="8"/>
        <rFont val="Arial"/>
        <family val="2"/>
        <charset val="204"/>
      </rPr>
      <t>2</t>
    </r>
  </si>
  <si>
    <t>Приложение № 5 к предложению о размере цен (тарифов), долгосрочных параметров регулирования</t>
  </si>
  <si>
    <t>Раздел 1. Информация об организации</t>
  </si>
  <si>
    <t>Полное наименование</t>
  </si>
  <si>
    <t>Сокращенное наименовани</t>
  </si>
  <si>
    <t>Место нахождения</t>
  </si>
  <si>
    <t>Фактический адрес</t>
  </si>
  <si>
    <t>ИНН</t>
  </si>
  <si>
    <t>КПП</t>
  </si>
  <si>
    <t>ФИО руководителя</t>
  </si>
  <si>
    <t>Контактный телефон</t>
  </si>
  <si>
    <t>Факс</t>
  </si>
  <si>
    <t>185031 г.Петрозаводск ул.Зайцева д.67А</t>
  </si>
  <si>
    <t>Лысанов Виталий Александрович</t>
  </si>
  <si>
    <t>Адрес электронной почты</t>
  </si>
  <si>
    <t>(8142)33-26-21</t>
  </si>
  <si>
    <t>(8142)33-26-33</t>
  </si>
  <si>
    <t>komfort@rks.karelia.ru</t>
  </si>
  <si>
    <t>ООО "Энергокомфорт". Карелия"</t>
  </si>
  <si>
    <t>Общество с ограниченной ответственностью "Энергокомфорт". Единая Карельская сбытовая компания"</t>
  </si>
</sst>
</file>

<file path=xl/styles.xml><?xml version="1.0" encoding="utf-8"?>
<styleSheet xmlns="http://schemas.openxmlformats.org/spreadsheetml/2006/main">
  <numFmts count="1">
    <numFmt numFmtId="43" formatCode="_-* #,##0.00_р_._-;\-* #,##0.00_р_._-;_-* &quot;-&quot;??_р_._-;_-@_-"/>
  </numFmts>
  <fonts count="26">
    <font>
      <sz val="10"/>
      <name val="Arial Cyr"/>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8"/>
      <name val="Arial Cyr"/>
      <charset val="204"/>
    </font>
    <font>
      <sz val="10"/>
      <name val="Arial"/>
      <family val="2"/>
      <charset val="204"/>
    </font>
    <font>
      <sz val="10"/>
      <color indexed="9"/>
      <name val="Arial"/>
      <family val="2"/>
      <charset val="204"/>
    </font>
    <font>
      <sz val="10"/>
      <color indexed="8"/>
      <name val="Arial"/>
      <family val="2"/>
      <charset val="204"/>
    </font>
    <font>
      <sz val="8"/>
      <name val="Arial"/>
      <family val="2"/>
      <charset val="204"/>
    </font>
    <font>
      <vertAlign val="superscript"/>
      <sz val="10"/>
      <color indexed="8"/>
      <name val="Arial"/>
      <family val="2"/>
      <charset val="204"/>
    </font>
    <font>
      <u/>
      <sz val="10"/>
      <color theme="10"/>
      <name val="Arial Cyr"/>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s>
  <cellStyleXfs count="4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20" borderId="1" applyNumberFormat="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0" borderId="6" applyNumberFormat="0" applyFill="0" applyAlignment="0" applyProtection="0"/>
    <xf numFmtId="0" fontId="11" fillId="21" borderId="7" applyNumberFormat="0" applyAlignment="0" applyProtection="0"/>
    <xf numFmtId="0" fontId="12" fillId="0" borderId="0" applyNumberFormat="0" applyFill="0" applyBorder="0" applyAlignment="0" applyProtection="0"/>
    <xf numFmtId="0" fontId="13" fillId="22" borderId="0" applyNumberFormat="0" applyBorder="0" applyAlignment="0" applyProtection="0"/>
    <xf numFmtId="0" fontId="1" fillId="0" borderId="0"/>
    <xf numFmtId="0" fontId="2" fillId="0" borderId="0"/>
    <xf numFmtId="0" fontId="14" fillId="3" borderId="0" applyNumberFormat="0" applyBorder="0" applyAlignment="0" applyProtection="0"/>
    <xf numFmtId="0" fontId="15" fillId="0" borderId="0" applyNumberFormat="0" applyFill="0" applyBorder="0" applyAlignment="0" applyProtection="0"/>
    <xf numFmtId="0" fontId="2" fillId="23" borderId="8" applyNumberFormat="0" applyFont="0" applyAlignment="0" applyProtection="0"/>
    <xf numFmtId="9" fontId="1" fillId="0" borderId="0" applyFon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18" fillId="4" borderId="0" applyNumberFormat="0" applyBorder="0" applyAlignment="0" applyProtection="0"/>
    <xf numFmtId="0" fontId="25" fillId="0" borderId="0" applyNumberFormat="0" applyFill="0" applyBorder="0" applyAlignment="0" applyProtection="0">
      <alignment vertical="top"/>
      <protection locked="0"/>
    </xf>
    <xf numFmtId="43" fontId="1" fillId="0" borderId="0" applyFont="0" applyFill="0" applyBorder="0" applyAlignment="0" applyProtection="0"/>
  </cellStyleXfs>
  <cellXfs count="45">
    <xf numFmtId="0" fontId="0" fillId="0" borderId="0" xfId="0"/>
    <xf numFmtId="0" fontId="20" fillId="0" borderId="0" xfId="0" applyFont="1"/>
    <xf numFmtId="0" fontId="21" fillId="0" borderId="0" xfId="0" applyFont="1"/>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5"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0" xfId="0" applyFont="1" applyAlignment="1">
      <alignment horizontal="center" vertical="center" wrapText="1"/>
    </xf>
    <xf numFmtId="0" fontId="22" fillId="0" borderId="10" xfId="37" applyFont="1" applyBorder="1" applyAlignment="1">
      <alignment horizontal="center" vertical="top" wrapText="1"/>
    </xf>
    <xf numFmtId="0" fontId="22" fillId="0" borderId="10" xfId="37" applyFont="1" applyBorder="1" applyAlignment="1">
      <alignment horizontal="left" vertical="top" wrapText="1"/>
    </xf>
    <xf numFmtId="0" fontId="20" fillId="0" borderId="0" xfId="0" applyFont="1" applyAlignment="1">
      <alignment vertical="top"/>
    </xf>
    <xf numFmtId="0" fontId="20" fillId="0" borderId="0" xfId="0" applyFont="1" applyAlignment="1"/>
    <xf numFmtId="0" fontId="23" fillId="0" borderId="0" xfId="0" applyFont="1" applyAlignment="1">
      <alignment horizontal="right"/>
    </xf>
    <xf numFmtId="4" fontId="20" fillId="0" borderId="10" xfId="0" applyNumberFormat="1" applyFont="1" applyBorder="1" applyAlignment="1">
      <alignment horizontal="center" vertical="top" wrapText="1"/>
    </xf>
    <xf numFmtId="4" fontId="20" fillId="0" borderId="10" xfId="0" applyNumberFormat="1" applyFont="1" applyBorder="1" applyAlignment="1">
      <alignment horizontal="right" vertical="top"/>
    </xf>
    <xf numFmtId="4" fontId="20" fillId="0" borderId="10" xfId="0" applyNumberFormat="1" applyFont="1" applyFill="1" applyBorder="1" applyAlignment="1">
      <alignment horizontal="right" vertical="top"/>
    </xf>
    <xf numFmtId="0" fontId="22" fillId="0" borderId="10" xfId="37" applyFont="1" applyBorder="1" applyAlignment="1">
      <alignment horizontal="center" vertical="center" wrapText="1"/>
    </xf>
    <xf numFmtId="0" fontId="22" fillId="0" borderId="11" xfId="37" applyFont="1" applyBorder="1" applyAlignment="1">
      <alignment horizontal="center" vertical="center" wrapText="1"/>
    </xf>
    <xf numFmtId="0" fontId="22" fillId="0" borderId="0" xfId="37" applyFont="1" applyBorder="1" applyAlignment="1">
      <alignment horizontal="center" vertical="top" wrapText="1"/>
    </xf>
    <xf numFmtId="0" fontId="22" fillId="0" borderId="0" xfId="37" applyFont="1" applyBorder="1" applyAlignment="1">
      <alignment horizontal="left" vertical="top" wrapText="1"/>
    </xf>
    <xf numFmtId="0" fontId="22" fillId="0" borderId="0" xfId="37" applyFont="1" applyBorder="1" applyAlignment="1">
      <alignment horizontal="center" vertical="top"/>
    </xf>
    <xf numFmtId="0" fontId="22" fillId="0" borderId="10" xfId="37" applyFont="1" applyFill="1" applyBorder="1" applyAlignment="1">
      <alignment horizontal="center" vertical="top" wrapText="1"/>
    </xf>
    <xf numFmtId="0" fontId="22" fillId="0" borderId="10" xfId="37" applyFont="1" applyFill="1" applyBorder="1" applyAlignment="1">
      <alignment horizontal="left" vertical="top" wrapText="1"/>
    </xf>
    <xf numFmtId="0" fontId="22" fillId="0" borderId="10" xfId="37" applyFont="1" applyFill="1" applyBorder="1" applyAlignment="1">
      <alignment horizontal="center" vertical="top"/>
    </xf>
    <xf numFmtId="0" fontId="20" fillId="24" borderId="0" xfId="0" applyFont="1" applyFill="1" applyAlignment="1">
      <alignment vertical="top"/>
    </xf>
    <xf numFmtId="4" fontId="22" fillId="0" borderId="10" xfId="37" applyNumberFormat="1" applyFont="1" applyFill="1" applyBorder="1" applyAlignment="1">
      <alignment horizontal="center" vertical="top"/>
    </xf>
    <xf numFmtId="0" fontId="22" fillId="0" borderId="12" xfId="37" applyFont="1" applyBorder="1" applyAlignment="1">
      <alignment horizontal="center" vertical="top" wrapText="1"/>
    </xf>
    <xf numFmtId="0" fontId="22" fillId="0" borderId="12" xfId="37" applyFont="1" applyBorder="1" applyAlignment="1">
      <alignment horizontal="left" vertical="top" wrapText="1"/>
    </xf>
    <xf numFmtId="0" fontId="22" fillId="0" borderId="12" xfId="37" applyFont="1" applyBorder="1" applyAlignment="1">
      <alignment horizontal="center" vertical="top"/>
    </xf>
    <xf numFmtId="0" fontId="0" fillId="0" borderId="0" xfId="0" applyAlignment="1">
      <alignment vertical="top" wrapText="1"/>
    </xf>
    <xf numFmtId="0" fontId="0" fillId="0" borderId="0" xfId="0" applyAlignment="1">
      <alignment horizontal="left" vertical="top" wrapText="1"/>
    </xf>
    <xf numFmtId="0" fontId="25" fillId="0" borderId="0" xfId="45" applyAlignment="1" applyProtection="1">
      <alignment vertical="top" wrapText="1"/>
    </xf>
    <xf numFmtId="0" fontId="0" fillId="0" borderId="0" xfId="0" applyAlignment="1">
      <alignment vertical="top"/>
    </xf>
    <xf numFmtId="10" fontId="22" fillId="0" borderId="10" xfId="41" applyNumberFormat="1" applyFont="1" applyFill="1" applyBorder="1" applyAlignment="1">
      <alignment horizontal="center" vertical="top"/>
    </xf>
    <xf numFmtId="10" fontId="20" fillId="0" borderId="0" xfId="41" applyNumberFormat="1" applyFont="1"/>
    <xf numFmtId="43" fontId="20" fillId="0" borderId="0" xfId="46" applyFont="1" applyAlignment="1">
      <alignment vertical="top"/>
    </xf>
    <xf numFmtId="43" fontId="20" fillId="0" borderId="0" xfId="46" applyFont="1" applyAlignment="1"/>
    <xf numFmtId="43" fontId="20" fillId="0" borderId="0" xfId="46" applyFont="1"/>
    <xf numFmtId="43" fontId="20" fillId="0" borderId="0" xfId="46" applyFont="1" applyAlignment="1">
      <alignment horizontal="center" vertical="center" wrapText="1"/>
    </xf>
    <xf numFmtId="0" fontId="0" fillId="0" borderId="0" xfId="0" applyAlignment="1">
      <alignment horizontal="center"/>
    </xf>
    <xf numFmtId="0" fontId="20" fillId="0" borderId="0" xfId="0" applyFont="1" applyAlignment="1">
      <alignment horizontal="center" wrapText="1"/>
    </xf>
    <xf numFmtId="0" fontId="20" fillId="0" borderId="0" xfId="0" applyFont="1" applyAlignment="1">
      <alignment horizontal="center"/>
    </xf>
    <xf numFmtId="0" fontId="22" fillId="0" borderId="10" xfId="37" applyFont="1" applyBorder="1" applyAlignment="1">
      <alignment horizontal="center" vertical="center" wrapText="1"/>
    </xf>
    <xf numFmtId="0" fontId="22" fillId="0" borderId="11" xfId="37" applyFont="1" applyBorder="1" applyAlignment="1">
      <alignment horizontal="center" vertical="center" wrapText="1"/>
    </xf>
    <xf numFmtId="0" fontId="22" fillId="0" borderId="13" xfId="37" applyFont="1" applyBorder="1" applyAlignment="1">
      <alignment horizontal="center" vertical="center" wrapText="1"/>
    </xf>
  </cellXfs>
  <cellStyles count="47">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ывод" xfId="26" builtinId="21" customBuiltin="1"/>
    <cellStyle name="Вычисление" xfId="27" builtinId="22" customBuiltin="1"/>
    <cellStyle name="Гиперссылка" xfId="45" builtinId="8"/>
    <cellStyle name="Заголовок 1" xfId="28" builtinId="16" customBuiltin="1"/>
    <cellStyle name="Заголовок 2" xfId="29" builtinId="17" customBuiltin="1"/>
    <cellStyle name="Заголовок 3" xfId="30" builtinId="18" customBuiltin="1"/>
    <cellStyle name="Заголовок 4" xfId="31" builtinId="19" customBuiltin="1"/>
    <cellStyle name="Итог" xfId="32" builtinId="25" customBuiltin="1"/>
    <cellStyle name="Контрольная ячейка" xfId="33" builtinId="23" customBuiltin="1"/>
    <cellStyle name="Название" xfId="34" builtinId="15" customBuiltin="1"/>
    <cellStyle name="Нейтральный" xfId="35" builtinId="28" customBuiltin="1"/>
    <cellStyle name="Обычный" xfId="0" builtinId="0"/>
    <cellStyle name="Обычный 2 2" xfId="36"/>
    <cellStyle name="Обычный_стр.1_5" xfId="37"/>
    <cellStyle name="Плохой" xfId="38" builtinId="27" customBuiltin="1"/>
    <cellStyle name="Пояснение" xfId="39" builtinId="53" customBuiltin="1"/>
    <cellStyle name="Примечание" xfId="40" builtinId="10" customBuiltin="1"/>
    <cellStyle name="Процентный" xfId="41" builtinId="5"/>
    <cellStyle name="Связанная ячейка" xfId="42" builtinId="24" customBuiltin="1"/>
    <cellStyle name="Текст предупреждения" xfId="43" builtinId="11" customBuiltin="1"/>
    <cellStyle name="Финансовый" xfId="46" builtinId="3"/>
    <cellStyle name="Хороший" xfId="44" builtinId="26"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omfort@rks.karelia.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B23"/>
  <sheetViews>
    <sheetView workbookViewId="0">
      <selection activeCell="A25" sqref="A25"/>
    </sheetView>
  </sheetViews>
  <sheetFormatPr defaultRowHeight="12.75"/>
  <cols>
    <col min="1" max="1" width="42.140625" customWidth="1"/>
    <col min="2" max="2" width="55.7109375" customWidth="1"/>
  </cols>
  <sheetData>
    <row r="1" spans="1:2">
      <c r="B1" s="12" t="s">
        <v>150</v>
      </c>
    </row>
    <row r="3" spans="1:2">
      <c r="A3" s="39" t="s">
        <v>157</v>
      </c>
      <c r="B3" s="39"/>
    </row>
    <row r="5" spans="1:2" ht="25.5">
      <c r="A5" s="32" t="s">
        <v>158</v>
      </c>
      <c r="B5" s="29" t="s">
        <v>174</v>
      </c>
    </row>
    <row r="6" spans="1:2">
      <c r="A6" s="32"/>
      <c r="B6" s="29"/>
    </row>
    <row r="7" spans="1:2">
      <c r="A7" s="32" t="s">
        <v>159</v>
      </c>
      <c r="B7" s="29" t="s">
        <v>173</v>
      </c>
    </row>
    <row r="8" spans="1:2">
      <c r="A8" s="32"/>
      <c r="B8" s="29"/>
    </row>
    <row r="9" spans="1:2">
      <c r="A9" s="32" t="s">
        <v>160</v>
      </c>
      <c r="B9" s="29" t="s">
        <v>167</v>
      </c>
    </row>
    <row r="10" spans="1:2">
      <c r="A10" s="32"/>
      <c r="B10" s="29"/>
    </row>
    <row r="11" spans="1:2">
      <c r="A11" s="32" t="s">
        <v>161</v>
      </c>
      <c r="B11" s="29" t="s">
        <v>167</v>
      </c>
    </row>
    <row r="12" spans="1:2">
      <c r="A12" s="32"/>
      <c r="B12" s="29"/>
    </row>
    <row r="13" spans="1:2">
      <c r="A13" s="32" t="s">
        <v>162</v>
      </c>
      <c r="B13" s="30">
        <v>1001174763</v>
      </c>
    </row>
    <row r="14" spans="1:2">
      <c r="A14" s="32"/>
      <c r="B14" s="30"/>
    </row>
    <row r="15" spans="1:2">
      <c r="A15" s="32" t="s">
        <v>163</v>
      </c>
      <c r="B15" s="30">
        <v>100150001</v>
      </c>
    </row>
    <row r="16" spans="1:2">
      <c r="A16" s="32"/>
      <c r="B16" s="29"/>
    </row>
    <row r="17" spans="1:2">
      <c r="A17" s="32" t="s">
        <v>164</v>
      </c>
      <c r="B17" s="29" t="s">
        <v>168</v>
      </c>
    </row>
    <row r="18" spans="1:2">
      <c r="A18" s="32"/>
      <c r="B18" s="29"/>
    </row>
    <row r="19" spans="1:2">
      <c r="A19" s="32" t="s">
        <v>169</v>
      </c>
      <c r="B19" s="31" t="s">
        <v>172</v>
      </c>
    </row>
    <row r="20" spans="1:2">
      <c r="A20" s="32"/>
      <c r="B20" s="29"/>
    </row>
    <row r="21" spans="1:2">
      <c r="A21" s="32" t="s">
        <v>165</v>
      </c>
      <c r="B21" s="29" t="s">
        <v>170</v>
      </c>
    </row>
    <row r="22" spans="1:2">
      <c r="A22" s="32"/>
      <c r="B22" s="29"/>
    </row>
    <row r="23" spans="1:2">
      <c r="A23" s="32" t="s">
        <v>166</v>
      </c>
      <c r="B23" s="29" t="s">
        <v>171</v>
      </c>
    </row>
  </sheetData>
  <mergeCells count="1">
    <mergeCell ref="A3:B3"/>
  </mergeCells>
  <hyperlinks>
    <hyperlink ref="B19" r:id="rId1"/>
  </hyperlinks>
  <pageMargins left="0.70866141732283472" right="0.70866141732283472" top="0.74803149606299213" bottom="0.74803149606299213" header="0.31496062992125984" footer="0.31496062992125984"/>
  <pageSetup paperSize="9" scale="91" orientation="portrait" r:id="rId2"/>
</worksheet>
</file>

<file path=xl/worksheets/sheet2.xml><?xml version="1.0" encoding="utf-8"?>
<worksheet xmlns="http://schemas.openxmlformats.org/spreadsheetml/2006/main" xmlns:r="http://schemas.openxmlformats.org/officeDocument/2006/relationships">
  <sheetPr>
    <pageSetUpPr fitToPage="1"/>
  </sheetPr>
  <dimension ref="A1:K106"/>
  <sheetViews>
    <sheetView tabSelected="1" view="pageBreakPreview" zoomScale="85" zoomScaleNormal="100" zoomScaleSheetLayoutView="85" workbookViewId="0">
      <pane xSplit="3" ySplit="8" topLeftCell="D81" activePane="bottomRight" state="frozen"/>
      <selection pane="topRight" activeCell="D1" sqref="D1"/>
      <selection pane="bottomLeft" activeCell="A9" sqref="A9"/>
      <selection pane="bottomRight" activeCell="F98" sqref="F98"/>
    </sheetView>
  </sheetViews>
  <sheetFormatPr defaultRowHeight="12.75"/>
  <cols>
    <col min="1" max="1" width="9.7109375" style="1" customWidth="1"/>
    <col min="2" max="2" width="40.28515625" style="1" customWidth="1"/>
    <col min="3" max="3" width="12.28515625" style="1" customWidth="1"/>
    <col min="4" max="6" width="19.5703125" style="1" customWidth="1"/>
    <col min="7" max="9" width="9.140625" style="1"/>
    <col min="10" max="10" width="12" style="1" customWidth="1"/>
    <col min="11" max="11" width="16.7109375" style="37" bestFit="1" customWidth="1"/>
    <col min="12" max="16384" width="9.140625" style="1"/>
  </cols>
  <sheetData>
    <row r="1" spans="1:11">
      <c r="F1" s="12" t="s">
        <v>150</v>
      </c>
    </row>
    <row r="3" spans="1:11" hidden="1"/>
    <row r="4" spans="1:11" hidden="1"/>
    <row r="5" spans="1:11">
      <c r="A5" s="40" t="s">
        <v>67</v>
      </c>
      <c r="B5" s="41"/>
      <c r="C5" s="41"/>
      <c r="D5" s="41"/>
      <c r="E5" s="41"/>
      <c r="F5" s="41"/>
    </row>
    <row r="6" spans="1:11" hidden="1"/>
    <row r="8" spans="1:11" s="7" customFormat="1" ht="69" customHeight="1">
      <c r="A8" s="3" t="s">
        <v>16</v>
      </c>
      <c r="B8" s="4" t="s">
        <v>0</v>
      </c>
      <c r="C8" s="4" t="s">
        <v>68</v>
      </c>
      <c r="D8" s="5" t="s">
        <v>69</v>
      </c>
      <c r="E8" s="5" t="s">
        <v>70</v>
      </c>
      <c r="F8" s="6" t="s">
        <v>71</v>
      </c>
      <c r="K8" s="38"/>
    </row>
    <row r="9" spans="1:11" s="10" customFormat="1" ht="25.5">
      <c r="A9" s="8" t="s">
        <v>1</v>
      </c>
      <c r="B9" s="9" t="s">
        <v>72</v>
      </c>
      <c r="C9" s="8"/>
      <c r="D9" s="14">
        <f>D11+D61+D74</f>
        <v>854621.65069864003</v>
      </c>
      <c r="E9" s="14">
        <f>E11+E61+E74</f>
        <v>825960.20446007431</v>
      </c>
      <c r="F9" s="14">
        <f>F11+F61+F74</f>
        <v>827357.07392228115</v>
      </c>
      <c r="K9" s="35"/>
    </row>
    <row r="10" spans="1:11" s="10" customFormat="1">
      <c r="A10" s="8"/>
      <c r="B10" s="9" t="s">
        <v>73</v>
      </c>
      <c r="C10" s="8"/>
      <c r="D10" s="14"/>
      <c r="E10" s="14"/>
      <c r="F10" s="14"/>
      <c r="K10" s="35"/>
    </row>
    <row r="11" spans="1:11" s="10" customFormat="1" ht="25.5">
      <c r="A11" s="8" t="s">
        <v>2</v>
      </c>
      <c r="B11" s="9" t="s">
        <v>74</v>
      </c>
      <c r="C11" s="8" t="s">
        <v>75</v>
      </c>
      <c r="D11" s="14">
        <f>D12+D15</f>
        <v>321403.19052219996</v>
      </c>
      <c r="E11" s="14">
        <f>E12+E15</f>
        <v>316860.00446007436</v>
      </c>
      <c r="F11" s="14">
        <f>F12+F15</f>
        <v>326060.18478475325</v>
      </c>
      <c r="K11" s="35"/>
    </row>
    <row r="12" spans="1:11" s="10" customFormat="1">
      <c r="A12" s="8" t="s">
        <v>76</v>
      </c>
      <c r="B12" s="9" t="s">
        <v>77</v>
      </c>
      <c r="C12" s="8" t="s">
        <v>75</v>
      </c>
      <c r="D12" s="14"/>
      <c r="E12" s="14"/>
      <c r="F12" s="14"/>
      <c r="K12" s="35"/>
    </row>
    <row r="13" spans="1:11" s="10" customFormat="1">
      <c r="A13" s="8"/>
      <c r="B13" s="9" t="s">
        <v>78</v>
      </c>
      <c r="C13" s="8" t="s">
        <v>75</v>
      </c>
      <c r="D13" s="14"/>
      <c r="E13" s="14"/>
      <c r="F13" s="14"/>
      <c r="K13" s="35"/>
    </row>
    <row r="14" spans="1:11" s="10" customFormat="1">
      <c r="A14" s="8"/>
      <c r="B14" s="9" t="s">
        <v>79</v>
      </c>
      <c r="C14" s="8" t="s">
        <v>75</v>
      </c>
      <c r="D14" s="14"/>
      <c r="E14" s="14"/>
      <c r="F14" s="14"/>
      <c r="K14" s="35"/>
    </row>
    <row r="15" spans="1:11" s="10" customFormat="1">
      <c r="A15" s="8" t="s">
        <v>80</v>
      </c>
      <c r="B15" s="9" t="s">
        <v>81</v>
      </c>
      <c r="C15" s="8" t="s">
        <v>75</v>
      </c>
      <c r="D15" s="14">
        <f>D16+D17</f>
        <v>321403.19052219996</v>
      </c>
      <c r="E15" s="14">
        <f>E16+E17</f>
        <v>316860.00446007436</v>
      </c>
      <c r="F15" s="14">
        <f>F16+F17</f>
        <v>326060.18478475325</v>
      </c>
      <c r="K15" s="35"/>
    </row>
    <row r="16" spans="1:11" s="10" customFormat="1">
      <c r="A16" s="8"/>
      <c r="B16" s="9" t="s">
        <v>78</v>
      </c>
      <c r="C16" s="8" t="s">
        <v>75</v>
      </c>
      <c r="D16" s="14">
        <f t="shared" ref="D16:F17" si="0">D21+D24+D28+D31+D35+D38+D42+D45+D49+D52+D56+D59</f>
        <v>164440.69184749998</v>
      </c>
      <c r="E16" s="14">
        <f t="shared" si="0"/>
        <v>165720.00399999999</v>
      </c>
      <c r="F16" s="14">
        <f t="shared" si="0"/>
        <v>167531.82593676096</v>
      </c>
      <c r="K16" s="35"/>
    </row>
    <row r="17" spans="1:11" s="10" customFormat="1">
      <c r="A17" s="8"/>
      <c r="B17" s="9" t="s">
        <v>79</v>
      </c>
      <c r="C17" s="8" t="s">
        <v>75</v>
      </c>
      <c r="D17" s="14">
        <f t="shared" si="0"/>
        <v>156962.49867469998</v>
      </c>
      <c r="E17" s="14">
        <f t="shared" si="0"/>
        <v>151140.00046007437</v>
      </c>
      <c r="F17" s="14">
        <f t="shared" si="0"/>
        <v>158528.35884799232</v>
      </c>
      <c r="K17" s="35"/>
    </row>
    <row r="18" spans="1:11" s="10" customFormat="1">
      <c r="A18" s="8"/>
      <c r="B18" s="9" t="s">
        <v>73</v>
      </c>
      <c r="C18" s="8" t="s">
        <v>75</v>
      </c>
      <c r="D18" s="14"/>
      <c r="E18" s="14"/>
      <c r="F18" s="14"/>
      <c r="K18" s="35"/>
    </row>
    <row r="19" spans="1:11" s="11" customFormat="1" ht="63.75">
      <c r="A19" s="8" t="s">
        <v>82</v>
      </c>
      <c r="B19" s="9" t="s">
        <v>83</v>
      </c>
      <c r="C19" s="8" t="s">
        <v>75</v>
      </c>
      <c r="D19" s="15">
        <f>D20+D23</f>
        <v>99513.941287194801</v>
      </c>
      <c r="E19" s="14">
        <f>E20+E23</f>
        <v>64538.002999999997</v>
      </c>
      <c r="F19" s="14">
        <f>F20+F23</f>
        <v>66440.323578829411</v>
      </c>
      <c r="K19" s="36"/>
    </row>
    <row r="20" spans="1:11" s="10" customFormat="1">
      <c r="A20" s="8" t="s">
        <v>84</v>
      </c>
      <c r="B20" s="9" t="s">
        <v>77</v>
      </c>
      <c r="C20" s="8" t="s">
        <v>75</v>
      </c>
      <c r="D20" s="14">
        <f>D21+D22</f>
        <v>0</v>
      </c>
      <c r="E20" s="14">
        <f>E21+E22</f>
        <v>0</v>
      </c>
      <c r="F20" s="14">
        <f>F21+F22</f>
        <v>0</v>
      </c>
      <c r="K20" s="35"/>
    </row>
    <row r="21" spans="1:11" s="10" customFormat="1">
      <c r="A21" s="8"/>
      <c r="B21" s="9" t="s">
        <v>78</v>
      </c>
      <c r="C21" s="8" t="s">
        <v>75</v>
      </c>
      <c r="D21" s="14"/>
      <c r="E21" s="14"/>
      <c r="F21" s="14"/>
      <c r="K21" s="35"/>
    </row>
    <row r="22" spans="1:11" s="10" customFormat="1">
      <c r="A22" s="8"/>
      <c r="B22" s="9" t="s">
        <v>79</v>
      </c>
      <c r="C22" s="8" t="s">
        <v>75</v>
      </c>
      <c r="D22" s="14"/>
      <c r="E22" s="14"/>
      <c r="F22" s="14"/>
      <c r="K22" s="35"/>
    </row>
    <row r="23" spans="1:11" s="10" customFormat="1">
      <c r="A23" s="8" t="s">
        <v>85</v>
      </c>
      <c r="B23" s="9" t="s">
        <v>81</v>
      </c>
      <c r="C23" s="8" t="s">
        <v>75</v>
      </c>
      <c r="D23" s="14">
        <f>D24+D25</f>
        <v>99513.941287194801</v>
      </c>
      <c r="E23" s="14">
        <f>E24+E25</f>
        <v>64538.002999999997</v>
      </c>
      <c r="F23" s="14">
        <f>F24+F25</f>
        <v>66440.323578829411</v>
      </c>
      <c r="K23" s="35"/>
    </row>
    <row r="24" spans="1:11" s="10" customFormat="1">
      <c r="A24" s="8"/>
      <c r="B24" s="9" t="s">
        <v>78</v>
      </c>
      <c r="C24" s="8" t="s">
        <v>75</v>
      </c>
      <c r="D24" s="14">
        <v>51209.980975194805</v>
      </c>
      <c r="E24" s="14">
        <v>32945.455999999998</v>
      </c>
      <c r="F24" s="14">
        <f>33299.6116476512-8.73832</f>
        <v>33290.873327651207</v>
      </c>
      <c r="K24" s="35"/>
    </row>
    <row r="25" spans="1:11" s="10" customFormat="1">
      <c r="A25" s="8"/>
      <c r="B25" s="9" t="s">
        <v>79</v>
      </c>
      <c r="C25" s="8" t="s">
        <v>75</v>
      </c>
      <c r="D25" s="14">
        <v>48303.960311999996</v>
      </c>
      <c r="E25" s="14">
        <v>31592.546999999995</v>
      </c>
      <c r="F25" s="14">
        <f>33157.7145311782-8.26428</f>
        <v>33149.450251178198</v>
      </c>
      <c r="K25" s="35"/>
    </row>
    <row r="26" spans="1:11" s="10" customFormat="1" ht="51">
      <c r="A26" s="8" t="s">
        <v>86</v>
      </c>
      <c r="B26" s="9" t="s">
        <v>87</v>
      </c>
      <c r="C26" s="8" t="s">
        <v>75</v>
      </c>
      <c r="D26" s="14">
        <f>D27+D30</f>
        <v>0</v>
      </c>
      <c r="E26" s="14">
        <f>E27+E30</f>
        <v>0</v>
      </c>
      <c r="F26" s="14">
        <f>F27+F30</f>
        <v>0</v>
      </c>
      <c r="K26" s="35"/>
    </row>
    <row r="27" spans="1:11" s="10" customFormat="1">
      <c r="A27" s="8" t="s">
        <v>88</v>
      </c>
      <c r="B27" s="9" t="s">
        <v>77</v>
      </c>
      <c r="C27" s="8" t="s">
        <v>75</v>
      </c>
      <c r="D27" s="14">
        <f>D28+D29</f>
        <v>0</v>
      </c>
      <c r="E27" s="14">
        <f>E28+E29</f>
        <v>0</v>
      </c>
      <c r="F27" s="14">
        <f>F28+F29</f>
        <v>0</v>
      </c>
      <c r="K27" s="35"/>
    </row>
    <row r="28" spans="1:11" s="10" customFormat="1">
      <c r="A28" s="8"/>
      <c r="B28" s="9" t="s">
        <v>78</v>
      </c>
      <c r="C28" s="8" t="s">
        <v>75</v>
      </c>
      <c r="D28" s="14"/>
      <c r="E28" s="14"/>
      <c r="F28" s="14"/>
      <c r="K28" s="35"/>
    </row>
    <row r="29" spans="1:11" s="10" customFormat="1">
      <c r="A29" s="8"/>
      <c r="B29" s="9" t="s">
        <v>79</v>
      </c>
      <c r="C29" s="8" t="s">
        <v>75</v>
      </c>
      <c r="D29" s="14"/>
      <c r="E29" s="14"/>
      <c r="F29" s="14"/>
      <c r="K29" s="35"/>
    </row>
    <row r="30" spans="1:11" s="10" customFormat="1">
      <c r="A30" s="8" t="s">
        <v>89</v>
      </c>
      <c r="B30" s="9" t="s">
        <v>81</v>
      </c>
      <c r="C30" s="8" t="s">
        <v>75</v>
      </c>
      <c r="D30" s="14">
        <f>D31+D32</f>
        <v>0</v>
      </c>
      <c r="E30" s="14">
        <f>E31+E32</f>
        <v>0</v>
      </c>
      <c r="F30" s="14">
        <f>F31+F32</f>
        <v>0</v>
      </c>
      <c r="K30" s="35"/>
    </row>
    <row r="31" spans="1:11" s="10" customFormat="1">
      <c r="A31" s="8"/>
      <c r="B31" s="9" t="s">
        <v>78</v>
      </c>
      <c r="C31" s="8" t="s">
        <v>75</v>
      </c>
      <c r="D31" s="14"/>
      <c r="E31" s="14"/>
      <c r="F31" s="14"/>
      <c r="K31" s="35"/>
    </row>
    <row r="32" spans="1:11" s="10" customFormat="1">
      <c r="A32" s="8"/>
      <c r="B32" s="9" t="s">
        <v>79</v>
      </c>
      <c r="C32" s="8" t="s">
        <v>75</v>
      </c>
      <c r="D32" s="14"/>
      <c r="E32" s="14"/>
      <c r="F32" s="14"/>
      <c r="K32" s="35"/>
    </row>
    <row r="33" spans="1:11" s="10" customFormat="1" ht="63.75">
      <c r="A33" s="8" t="s">
        <v>90</v>
      </c>
      <c r="B33" s="9" t="s">
        <v>91</v>
      </c>
      <c r="C33" s="8" t="s">
        <v>75</v>
      </c>
      <c r="D33" s="14">
        <f>D34+D37</f>
        <v>0</v>
      </c>
      <c r="E33" s="14">
        <f>E34+E37</f>
        <v>0</v>
      </c>
      <c r="F33" s="14">
        <f>F34+F37</f>
        <v>0</v>
      </c>
      <c r="K33" s="35"/>
    </row>
    <row r="34" spans="1:11" s="10" customFormat="1">
      <c r="A34" s="8" t="s">
        <v>92</v>
      </c>
      <c r="B34" s="9" t="s">
        <v>77</v>
      </c>
      <c r="C34" s="8" t="s">
        <v>75</v>
      </c>
      <c r="D34" s="14">
        <f>D35+D36</f>
        <v>0</v>
      </c>
      <c r="E34" s="14">
        <f>E35+E36</f>
        <v>0</v>
      </c>
      <c r="F34" s="14">
        <f>F35+F36</f>
        <v>0</v>
      </c>
      <c r="K34" s="35"/>
    </row>
    <row r="35" spans="1:11" s="10" customFormat="1">
      <c r="A35" s="8"/>
      <c r="B35" s="9" t="s">
        <v>78</v>
      </c>
      <c r="C35" s="8" t="s">
        <v>75</v>
      </c>
      <c r="D35" s="14"/>
      <c r="E35" s="14"/>
      <c r="F35" s="14"/>
      <c r="K35" s="35"/>
    </row>
    <row r="36" spans="1:11" s="10" customFormat="1">
      <c r="A36" s="8"/>
      <c r="B36" s="9" t="s">
        <v>79</v>
      </c>
      <c r="C36" s="8" t="s">
        <v>75</v>
      </c>
      <c r="D36" s="14"/>
      <c r="E36" s="14"/>
      <c r="F36" s="14"/>
      <c r="K36" s="35"/>
    </row>
    <row r="37" spans="1:11" s="10" customFormat="1">
      <c r="A37" s="8" t="s">
        <v>93</v>
      </c>
      <c r="B37" s="9" t="s">
        <v>81</v>
      </c>
      <c r="C37" s="8" t="s">
        <v>75</v>
      </c>
      <c r="D37" s="14">
        <f>D38+D39</f>
        <v>0</v>
      </c>
      <c r="E37" s="14">
        <f>E38+E39</f>
        <v>0</v>
      </c>
      <c r="F37" s="14">
        <f>F38+F39</f>
        <v>0</v>
      </c>
      <c r="K37" s="35"/>
    </row>
    <row r="38" spans="1:11" s="10" customFormat="1">
      <c r="A38" s="8"/>
      <c r="B38" s="9" t="s">
        <v>78</v>
      </c>
      <c r="C38" s="8" t="s">
        <v>75</v>
      </c>
      <c r="D38" s="14"/>
      <c r="E38" s="14"/>
      <c r="F38" s="14"/>
      <c r="K38" s="35"/>
    </row>
    <row r="39" spans="1:11" s="10" customFormat="1">
      <c r="A39" s="8"/>
      <c r="B39" s="9" t="s">
        <v>79</v>
      </c>
      <c r="C39" s="8" t="s">
        <v>75</v>
      </c>
      <c r="D39" s="14"/>
      <c r="E39" s="14"/>
      <c r="F39" s="14"/>
      <c r="K39" s="35"/>
    </row>
    <row r="40" spans="1:11" s="10" customFormat="1" ht="63.75">
      <c r="A40" s="8" t="s">
        <v>94</v>
      </c>
      <c r="B40" s="9" t="s">
        <v>95</v>
      </c>
      <c r="C40" s="8" t="s">
        <v>75</v>
      </c>
      <c r="D40" s="14">
        <f>D41+D44</f>
        <v>186434.26147480519</v>
      </c>
      <c r="E40" s="14">
        <f>E41+E44</f>
        <v>230448.05100000004</v>
      </c>
      <c r="F40" s="14">
        <f>F41+F44</f>
        <v>237088.19925454521</v>
      </c>
      <c r="K40" s="35"/>
    </row>
    <row r="41" spans="1:11" s="10" customFormat="1">
      <c r="A41" s="8" t="s">
        <v>96</v>
      </c>
      <c r="B41" s="9" t="s">
        <v>77</v>
      </c>
      <c r="C41" s="8" t="s">
        <v>75</v>
      </c>
      <c r="D41" s="14">
        <f>D42+D43</f>
        <v>0</v>
      </c>
      <c r="E41" s="14">
        <f>E42+E43</f>
        <v>0</v>
      </c>
      <c r="F41" s="14">
        <f>F42+F43</f>
        <v>0</v>
      </c>
      <c r="K41" s="35"/>
    </row>
    <row r="42" spans="1:11" s="10" customFormat="1">
      <c r="A42" s="8"/>
      <c r="B42" s="9" t="s">
        <v>78</v>
      </c>
      <c r="C42" s="8" t="s">
        <v>75</v>
      </c>
      <c r="D42" s="14"/>
      <c r="E42" s="14"/>
      <c r="F42" s="14"/>
      <c r="K42" s="35"/>
    </row>
    <row r="43" spans="1:11" s="10" customFormat="1">
      <c r="A43" s="8"/>
      <c r="B43" s="9" t="s">
        <v>79</v>
      </c>
      <c r="C43" s="8" t="s">
        <v>75</v>
      </c>
      <c r="D43" s="14"/>
      <c r="E43" s="14"/>
      <c r="F43" s="14"/>
      <c r="K43" s="35"/>
    </row>
    <row r="44" spans="1:11" s="10" customFormat="1">
      <c r="A44" s="8" t="s">
        <v>97</v>
      </c>
      <c r="B44" s="9" t="s">
        <v>81</v>
      </c>
      <c r="C44" s="8" t="s">
        <v>75</v>
      </c>
      <c r="D44" s="14">
        <f>D45+D46</f>
        <v>186434.26147480519</v>
      </c>
      <c r="E44" s="14">
        <f>E45+E46</f>
        <v>230448.05100000004</v>
      </c>
      <c r="F44" s="14">
        <f>F45+F46</f>
        <v>237088.19925454521</v>
      </c>
      <c r="K44" s="35"/>
    </row>
    <row r="45" spans="1:11">
      <c r="A45" s="8"/>
      <c r="B45" s="9" t="s">
        <v>78</v>
      </c>
      <c r="C45" s="8" t="s">
        <v>75</v>
      </c>
      <c r="D45" s="14">
        <v>96822.47066480518</v>
      </c>
      <c r="E45" s="14">
        <v>121344.84299999999</v>
      </c>
      <c r="F45" s="14">
        <v>122671.34389399464</v>
      </c>
      <c r="K45" s="35"/>
    </row>
    <row r="46" spans="1:11">
      <c r="A46" s="8"/>
      <c r="B46" s="9" t="s">
        <v>79</v>
      </c>
      <c r="C46" s="8" t="s">
        <v>75</v>
      </c>
      <c r="D46" s="14">
        <v>89611.790810000006</v>
      </c>
      <c r="E46" s="14">
        <v>109103.20800000003</v>
      </c>
      <c r="F46" s="14">
        <v>114416.85536055056</v>
      </c>
      <c r="K46" s="35"/>
    </row>
    <row r="47" spans="1:11" ht="25.5">
      <c r="A47" s="8" t="s">
        <v>98</v>
      </c>
      <c r="B47" s="9" t="s">
        <v>99</v>
      </c>
      <c r="C47" s="8" t="s">
        <v>75</v>
      </c>
      <c r="D47" s="14">
        <f>D48+D51</f>
        <v>1563.380107</v>
      </c>
      <c r="E47" s="14">
        <f>E48+E51</f>
        <v>16501.180999999997</v>
      </c>
      <c r="F47" s="14">
        <f>F48+F51</f>
        <v>16997.060606816813</v>
      </c>
    </row>
    <row r="48" spans="1:11">
      <c r="A48" s="8" t="s">
        <v>100</v>
      </c>
      <c r="B48" s="9" t="s">
        <v>77</v>
      </c>
      <c r="C48" s="8" t="s">
        <v>75</v>
      </c>
      <c r="D48" s="14">
        <f>D49+D50</f>
        <v>0</v>
      </c>
      <c r="E48" s="14">
        <f>E49+E50</f>
        <v>0</v>
      </c>
      <c r="F48" s="14">
        <f>F49+F50</f>
        <v>0</v>
      </c>
    </row>
    <row r="49" spans="1:11">
      <c r="A49" s="8"/>
      <c r="B49" s="9" t="s">
        <v>78</v>
      </c>
      <c r="C49" s="8" t="s">
        <v>75</v>
      </c>
      <c r="D49" s="14"/>
      <c r="E49" s="14"/>
      <c r="F49" s="14"/>
    </row>
    <row r="50" spans="1:11">
      <c r="A50" s="8"/>
      <c r="B50" s="9" t="s">
        <v>79</v>
      </c>
      <c r="C50" s="8" t="s">
        <v>75</v>
      </c>
      <c r="D50" s="14"/>
      <c r="E50" s="14"/>
      <c r="F50" s="14"/>
    </row>
    <row r="51" spans="1:11">
      <c r="A51" s="8" t="s">
        <v>101</v>
      </c>
      <c r="B51" s="9" t="s">
        <v>81</v>
      </c>
      <c r="C51" s="8" t="s">
        <v>75</v>
      </c>
      <c r="D51" s="14">
        <f>D52+D53</f>
        <v>1563.380107</v>
      </c>
      <c r="E51" s="14">
        <f>E52+E53</f>
        <v>16501.180999999997</v>
      </c>
      <c r="F51" s="14">
        <f>F52+F53</f>
        <v>16997.060606816813</v>
      </c>
    </row>
    <row r="52" spans="1:11">
      <c r="A52" s="8"/>
      <c r="B52" s="9" t="s">
        <v>78</v>
      </c>
      <c r="C52" s="8" t="s">
        <v>75</v>
      </c>
      <c r="D52" s="14">
        <v>945.02856700000007</v>
      </c>
      <c r="E52" s="14">
        <v>8629.8489999999983</v>
      </c>
      <c r="F52" s="14">
        <v>8735.4814669781354</v>
      </c>
      <c r="K52" s="35"/>
    </row>
    <row r="53" spans="1:11">
      <c r="A53" s="8"/>
      <c r="B53" s="9" t="s">
        <v>79</v>
      </c>
      <c r="C53" s="8" t="s">
        <v>75</v>
      </c>
      <c r="D53" s="14">
        <v>618.35153999999989</v>
      </c>
      <c r="E53" s="14">
        <v>7871.3319999999994</v>
      </c>
      <c r="F53" s="14">
        <v>8261.5791398386791</v>
      </c>
      <c r="K53" s="35"/>
    </row>
    <row r="54" spans="1:11" ht="25.5">
      <c r="A54" s="8" t="s">
        <v>102</v>
      </c>
      <c r="B54" s="9" t="s">
        <v>103</v>
      </c>
      <c r="C54" s="8" t="s">
        <v>75</v>
      </c>
      <c r="D54" s="14"/>
      <c r="E54" s="14"/>
      <c r="F54" s="14"/>
    </row>
    <row r="55" spans="1:11">
      <c r="A55" s="8" t="s">
        <v>104</v>
      </c>
      <c r="B55" s="9" t="s">
        <v>77</v>
      </c>
      <c r="C55" s="8" t="s">
        <v>75</v>
      </c>
      <c r="D55" s="14">
        <f>D56+D57</f>
        <v>0</v>
      </c>
      <c r="E55" s="14">
        <f>E56+E57</f>
        <v>0</v>
      </c>
      <c r="F55" s="14">
        <f>F56+F57</f>
        <v>0</v>
      </c>
    </row>
    <row r="56" spans="1:11">
      <c r="A56" s="8"/>
      <c r="B56" s="9" t="s">
        <v>78</v>
      </c>
      <c r="C56" s="8" t="s">
        <v>75</v>
      </c>
      <c r="D56" s="14"/>
      <c r="E56" s="14"/>
      <c r="F56" s="14"/>
    </row>
    <row r="57" spans="1:11">
      <c r="A57" s="8"/>
      <c r="B57" s="9" t="s">
        <v>79</v>
      </c>
      <c r="C57" s="8" t="s">
        <v>75</v>
      </c>
      <c r="D57" s="14"/>
      <c r="E57" s="14"/>
      <c r="F57" s="14"/>
    </row>
    <row r="58" spans="1:11">
      <c r="A58" s="8" t="s">
        <v>105</v>
      </c>
      <c r="B58" s="9" t="s">
        <v>81</v>
      </c>
      <c r="C58" s="8" t="s">
        <v>75</v>
      </c>
      <c r="D58" s="14">
        <f>D59+D60</f>
        <v>33891.607653200001</v>
      </c>
      <c r="E58" s="14">
        <f>E59+E60</f>
        <v>5372.7694600743271</v>
      </c>
      <c r="F58" s="14">
        <f>F59+F60</f>
        <v>5534.6013445618428</v>
      </c>
    </row>
    <row r="59" spans="1:11">
      <c r="A59" s="8"/>
      <c r="B59" s="9" t="s">
        <v>78</v>
      </c>
      <c r="C59" s="8" t="s">
        <v>75</v>
      </c>
      <c r="D59" s="14">
        <v>15463.211640499998</v>
      </c>
      <c r="E59" s="14">
        <v>2799.8559999999993</v>
      </c>
      <c r="F59" s="14">
        <v>2834.1272481369647</v>
      </c>
      <c r="K59" s="35"/>
    </row>
    <row r="60" spans="1:11">
      <c r="A60" s="8"/>
      <c r="B60" s="9" t="s">
        <v>79</v>
      </c>
      <c r="C60" s="8" t="s">
        <v>75</v>
      </c>
      <c r="D60" s="14">
        <v>18428.396012699999</v>
      </c>
      <c r="E60" s="14">
        <v>2572.9134600743278</v>
      </c>
      <c r="F60" s="14">
        <v>2700.4740964248786</v>
      </c>
      <c r="K60" s="35"/>
    </row>
    <row r="61" spans="1:11" ht="63.75">
      <c r="A61" s="8" t="s">
        <v>3</v>
      </c>
      <c r="B61" s="9" t="s">
        <v>106</v>
      </c>
      <c r="C61" s="8" t="s">
        <v>75</v>
      </c>
      <c r="D61" s="14">
        <f>D62+D65+D68+D71</f>
        <v>385656.58410780004</v>
      </c>
      <c r="E61" s="14">
        <f>E62+E65+E68+E71</f>
        <v>394920.93894799991</v>
      </c>
      <c r="F61" s="14">
        <f>F62+F65+F68+F71</f>
        <v>380878.31200611597</v>
      </c>
    </row>
    <row r="62" spans="1:11">
      <c r="A62" s="8"/>
      <c r="B62" s="9" t="s">
        <v>19</v>
      </c>
      <c r="C62" s="8" t="s">
        <v>75</v>
      </c>
      <c r="D62" s="14">
        <f>D63+D64</f>
        <v>187518.48147980002</v>
      </c>
      <c r="E62" s="14">
        <f>E63+E64</f>
        <v>145390.00540047837</v>
      </c>
      <c r="F62" s="14">
        <f>F63+F64</f>
        <v>140241.64885162166</v>
      </c>
    </row>
    <row r="63" spans="1:11">
      <c r="A63" s="8"/>
      <c r="B63" s="9" t="s">
        <v>78</v>
      </c>
      <c r="C63" s="8" t="s">
        <v>75</v>
      </c>
      <c r="D63" s="14">
        <v>95770.147102499992</v>
      </c>
      <c r="E63" s="14">
        <v>77587.679541233665</v>
      </c>
      <c r="F63" s="14">
        <v>69983.141595485897</v>
      </c>
      <c r="K63" s="35"/>
    </row>
    <row r="64" spans="1:11">
      <c r="A64" s="8"/>
      <c r="B64" s="9" t="s">
        <v>79</v>
      </c>
      <c r="C64" s="8" t="s">
        <v>75</v>
      </c>
      <c r="D64" s="14">
        <v>91748.334377300023</v>
      </c>
      <c r="E64" s="14">
        <v>67802.325859244695</v>
      </c>
      <c r="F64" s="14">
        <v>70258.507256135767</v>
      </c>
      <c r="K64" s="35"/>
    </row>
    <row r="65" spans="1:11">
      <c r="A65" s="8"/>
      <c r="B65" s="9" t="s">
        <v>20</v>
      </c>
      <c r="C65" s="8" t="s">
        <v>75</v>
      </c>
      <c r="D65" s="14">
        <f>D66+D67</f>
        <v>95474.262627999997</v>
      </c>
      <c r="E65" s="14">
        <f>E66+E67</f>
        <v>123492.2216741079</v>
      </c>
      <c r="F65" s="14">
        <f>F66+F67</f>
        <v>118848.60973425818</v>
      </c>
    </row>
    <row r="66" spans="1:11">
      <c r="A66" s="8"/>
      <c r="B66" s="9" t="s">
        <v>78</v>
      </c>
      <c r="C66" s="8" t="s">
        <v>75</v>
      </c>
      <c r="D66" s="14">
        <v>49901.482000000004</v>
      </c>
      <c r="E66" s="14">
        <v>67181.381067269918</v>
      </c>
      <c r="F66" s="14">
        <v>60579.839030531126</v>
      </c>
      <c r="K66" s="35"/>
    </row>
    <row r="67" spans="1:11">
      <c r="A67" s="8"/>
      <c r="B67" s="9" t="s">
        <v>79</v>
      </c>
      <c r="C67" s="8" t="s">
        <v>75</v>
      </c>
      <c r="D67" s="14">
        <v>45572.780628</v>
      </c>
      <c r="E67" s="14">
        <v>56310.840606837985</v>
      </c>
      <c r="F67" s="14">
        <v>58268.770703727059</v>
      </c>
      <c r="K67" s="35"/>
    </row>
    <row r="68" spans="1:11">
      <c r="A68" s="8"/>
      <c r="B68" s="9" t="s">
        <v>21</v>
      </c>
      <c r="C68" s="8" t="s">
        <v>75</v>
      </c>
      <c r="D68" s="14">
        <f>D69+D70</f>
        <v>101395.58100000001</v>
      </c>
      <c r="E68" s="14">
        <f>E69+E70</f>
        <v>124557.53852065624</v>
      </c>
      <c r="F68" s="14">
        <f>F69+F70</f>
        <v>120371.29981327413</v>
      </c>
    </row>
    <row r="69" spans="1:11">
      <c r="A69" s="8"/>
      <c r="B69" s="9" t="s">
        <v>78</v>
      </c>
      <c r="C69" s="8" t="s">
        <v>75</v>
      </c>
      <c r="D69" s="14">
        <v>52827.591999999997</v>
      </c>
      <c r="E69" s="14">
        <v>72061.078837325156</v>
      </c>
      <c r="F69" s="14">
        <v>65380.719904294347</v>
      </c>
      <c r="K69" s="35"/>
    </row>
    <row r="70" spans="1:11">
      <c r="A70" s="8"/>
      <c r="B70" s="9" t="s">
        <v>79</v>
      </c>
      <c r="C70" s="8" t="s">
        <v>75</v>
      </c>
      <c r="D70" s="14">
        <v>48567.989000000001</v>
      </c>
      <c r="E70" s="14">
        <v>52496.459683331086</v>
      </c>
      <c r="F70" s="14">
        <v>54990.579908979787</v>
      </c>
      <c r="K70" s="35"/>
    </row>
    <row r="71" spans="1:11">
      <c r="A71" s="8"/>
      <c r="B71" s="9" t="s">
        <v>22</v>
      </c>
      <c r="C71" s="8" t="s">
        <v>75</v>
      </c>
      <c r="D71" s="14">
        <f>D72+D73</f>
        <v>1268.259</v>
      </c>
      <c r="E71" s="14">
        <f>E72+E73</f>
        <v>1481.1733527574206</v>
      </c>
      <c r="F71" s="14">
        <f>F72+F73</f>
        <v>1416.7536069619623</v>
      </c>
    </row>
    <row r="72" spans="1:11">
      <c r="A72" s="8"/>
      <c r="B72" s="9" t="s">
        <v>78</v>
      </c>
      <c r="C72" s="8" t="s">
        <v>75</v>
      </c>
      <c r="D72" s="14">
        <v>722.149</v>
      </c>
      <c r="E72" s="14">
        <v>793.10644717123478</v>
      </c>
      <c r="F72" s="14">
        <v>712.13415467178754</v>
      </c>
      <c r="K72" s="35"/>
    </row>
    <row r="73" spans="1:11">
      <c r="A73" s="8"/>
      <c r="B73" s="9" t="s">
        <v>79</v>
      </c>
      <c r="C73" s="8" t="s">
        <v>75</v>
      </c>
      <c r="D73" s="14">
        <v>546.11</v>
      </c>
      <c r="E73" s="14">
        <v>688.06690558618584</v>
      </c>
      <c r="F73" s="14">
        <v>704.61945229017488</v>
      </c>
      <c r="K73" s="35"/>
    </row>
    <row r="74" spans="1:11" ht="51">
      <c r="A74" s="8" t="s">
        <v>107</v>
      </c>
      <c r="B74" s="9" t="s">
        <v>108</v>
      </c>
      <c r="C74" s="8" t="s">
        <v>75</v>
      </c>
      <c r="D74" s="14">
        <f>D75+D76</f>
        <v>147561.87606864001</v>
      </c>
      <c r="E74" s="14">
        <f>E75+E76</f>
        <v>114179.26105200002</v>
      </c>
      <c r="F74" s="14">
        <f>F75+F76</f>
        <v>120418.57713141204</v>
      </c>
    </row>
    <row r="75" spans="1:11">
      <c r="A75" s="8"/>
      <c r="B75" s="9" t="s">
        <v>109</v>
      </c>
      <c r="C75" s="8" t="s">
        <v>75</v>
      </c>
      <c r="D75" s="14">
        <v>74524.210068640008</v>
      </c>
      <c r="E75" s="14">
        <v>56396.754107000008</v>
      </c>
      <c r="F75" s="14">
        <v>67040.592823598898</v>
      </c>
      <c r="K75" s="35"/>
    </row>
    <row r="76" spans="1:11">
      <c r="A76" s="8"/>
      <c r="B76" s="9" t="s">
        <v>110</v>
      </c>
      <c r="C76" s="8" t="s">
        <v>75</v>
      </c>
      <c r="D76" s="14">
        <v>73037.665999999997</v>
      </c>
      <c r="E76" s="14">
        <v>57782.506945000001</v>
      </c>
      <c r="F76" s="14">
        <v>53377.984307813138</v>
      </c>
      <c r="K76" s="35"/>
    </row>
    <row r="77" spans="1:11" ht="25.5">
      <c r="A77" s="8" t="s">
        <v>4</v>
      </c>
      <c r="B77" s="9" t="s">
        <v>111</v>
      </c>
      <c r="C77" s="8" t="s">
        <v>114</v>
      </c>
      <c r="D77" s="14">
        <f>(D80+D79)</f>
        <v>116.14500000000001</v>
      </c>
      <c r="E77" s="14">
        <f>(E80+E79)</f>
        <v>117.50700000000001</v>
      </c>
      <c r="F77" s="14">
        <f>(F80+F79)</f>
        <v>117.50700000000001</v>
      </c>
    </row>
    <row r="78" spans="1:11">
      <c r="A78" s="8"/>
      <c r="B78" s="9" t="s">
        <v>73</v>
      </c>
      <c r="C78" s="8"/>
      <c r="D78" s="14"/>
      <c r="E78" s="14"/>
      <c r="F78" s="14"/>
    </row>
    <row r="79" spans="1:11" ht="25.5">
      <c r="A79" s="8" t="s">
        <v>112</v>
      </c>
      <c r="B79" s="9" t="s">
        <v>113</v>
      </c>
      <c r="C79" s="8" t="s">
        <v>114</v>
      </c>
      <c r="D79" s="14">
        <f>D88/1000</f>
        <v>112.63800000000001</v>
      </c>
      <c r="E79" s="14">
        <f>E88/1000</f>
        <v>114</v>
      </c>
      <c r="F79" s="14">
        <f>F88/1000</f>
        <v>114</v>
      </c>
    </row>
    <row r="80" spans="1:11" ht="63.75">
      <c r="A80" s="8" t="s">
        <v>115</v>
      </c>
      <c r="B80" s="9" t="s">
        <v>116</v>
      </c>
      <c r="C80" s="8" t="s">
        <v>114</v>
      </c>
      <c r="D80" s="14">
        <v>3.5070000000000001</v>
      </c>
      <c r="E80" s="14">
        <v>3.5070000000000001</v>
      </c>
      <c r="F80" s="14">
        <v>3.5070000000000001</v>
      </c>
    </row>
    <row r="81" spans="1:6">
      <c r="A81" s="8"/>
      <c r="B81" s="9" t="s">
        <v>19</v>
      </c>
      <c r="C81" s="8" t="s">
        <v>114</v>
      </c>
      <c r="D81" s="14">
        <f>2443/1000</f>
        <v>2.4430000000000001</v>
      </c>
      <c r="E81" s="14">
        <f>2443/1000</f>
        <v>2.4430000000000001</v>
      </c>
      <c r="F81" s="14">
        <f>2443/1000</f>
        <v>2.4430000000000001</v>
      </c>
    </row>
    <row r="82" spans="1:6">
      <c r="A82" s="8"/>
      <c r="B82" s="9" t="s">
        <v>20</v>
      </c>
      <c r="C82" s="8" t="s">
        <v>114</v>
      </c>
      <c r="D82" s="14">
        <f>251/1000</f>
        <v>0.251</v>
      </c>
      <c r="E82" s="14">
        <f>251/1000</f>
        <v>0.251</v>
      </c>
      <c r="F82" s="14">
        <f>251/1000</f>
        <v>0.251</v>
      </c>
    </row>
    <row r="83" spans="1:6">
      <c r="A83" s="8"/>
      <c r="B83" s="9" t="s">
        <v>21</v>
      </c>
      <c r="C83" s="8" t="s">
        <v>114</v>
      </c>
      <c r="D83" s="14">
        <f>133/1000</f>
        <v>0.13300000000000001</v>
      </c>
      <c r="E83" s="14">
        <f>133/1000</f>
        <v>0.13300000000000001</v>
      </c>
      <c r="F83" s="14">
        <f>133/1000</f>
        <v>0.13300000000000001</v>
      </c>
    </row>
    <row r="84" spans="1:6">
      <c r="A84" s="8"/>
      <c r="B84" s="9" t="s">
        <v>22</v>
      </c>
      <c r="C84" s="8" t="s">
        <v>114</v>
      </c>
      <c r="D84" s="14">
        <f>5/1000</f>
        <v>5.0000000000000001E-3</v>
      </c>
      <c r="E84" s="14">
        <f>5/1000</f>
        <v>5.0000000000000001E-3</v>
      </c>
      <c r="F84" s="14">
        <f>5/1000</f>
        <v>5.0000000000000001E-3</v>
      </c>
    </row>
    <row r="85" spans="1:6" ht="51">
      <c r="A85" s="8" t="s">
        <v>117</v>
      </c>
      <c r="B85" s="9" t="s">
        <v>118</v>
      </c>
      <c r="C85" s="8" t="s">
        <v>114</v>
      </c>
      <c r="D85" s="14">
        <f>D79+D80+(139/1000)</f>
        <v>116.28400000000001</v>
      </c>
      <c r="E85" s="14">
        <f>E79+E80+(139/1000)</f>
        <v>117.646</v>
      </c>
      <c r="F85" s="14">
        <f>F79+F80+(139/1000)</f>
        <v>117.646</v>
      </c>
    </row>
    <row r="86" spans="1:6" ht="25.5">
      <c r="A86" s="8" t="s">
        <v>6</v>
      </c>
      <c r="B86" s="9" t="s">
        <v>119</v>
      </c>
      <c r="C86" s="8"/>
      <c r="D86" s="14">
        <f>SUM(D88:D89)</f>
        <v>122021</v>
      </c>
      <c r="E86" s="14">
        <f>SUM(E88:E89)</f>
        <v>123400</v>
      </c>
      <c r="F86" s="14">
        <f>SUM(F88:F89)</f>
        <v>123720</v>
      </c>
    </row>
    <row r="87" spans="1:6">
      <c r="A87" s="8"/>
      <c r="B87" s="9" t="s">
        <v>73</v>
      </c>
      <c r="C87" s="8"/>
      <c r="D87" s="14"/>
      <c r="E87" s="14"/>
      <c r="F87" s="14"/>
    </row>
    <row r="88" spans="1:6" ht="25.5">
      <c r="A88" s="8" t="s">
        <v>7</v>
      </c>
      <c r="B88" s="9" t="s">
        <v>120</v>
      </c>
      <c r="C88" s="8" t="s">
        <v>121</v>
      </c>
      <c r="D88" s="14">
        <v>112638</v>
      </c>
      <c r="E88" s="14">
        <v>114000</v>
      </c>
      <c r="F88" s="14">
        <v>114000</v>
      </c>
    </row>
    <row r="89" spans="1:6" ht="63.75">
      <c r="A89" s="8" t="s">
        <v>8</v>
      </c>
      <c r="B89" s="9" t="s">
        <v>122</v>
      </c>
      <c r="C89" s="8" t="s">
        <v>121</v>
      </c>
      <c r="D89" s="14">
        <v>9383</v>
      </c>
      <c r="E89" s="14">
        <v>9400</v>
      </c>
      <c r="F89" s="14">
        <v>9720</v>
      </c>
    </row>
    <row r="90" spans="1:6">
      <c r="A90" s="8"/>
      <c r="B90" s="9" t="s">
        <v>19</v>
      </c>
      <c r="C90" s="8" t="s">
        <v>121</v>
      </c>
      <c r="D90" s="15">
        <v>8287</v>
      </c>
      <c r="E90" s="15">
        <v>8287</v>
      </c>
      <c r="F90" s="15">
        <v>8287</v>
      </c>
    </row>
    <row r="91" spans="1:6">
      <c r="A91" s="8"/>
      <c r="B91" s="9" t="s">
        <v>20</v>
      </c>
      <c r="C91" s="8" t="s">
        <v>121</v>
      </c>
      <c r="D91" s="15">
        <v>958</v>
      </c>
      <c r="E91" s="15">
        <v>958</v>
      </c>
      <c r="F91" s="15">
        <v>958</v>
      </c>
    </row>
    <row r="92" spans="1:6">
      <c r="A92" s="8"/>
      <c r="B92" s="9" t="s">
        <v>21</v>
      </c>
      <c r="C92" s="8" t="s">
        <v>121</v>
      </c>
      <c r="D92" s="15">
        <v>133</v>
      </c>
      <c r="E92" s="15">
        <v>133</v>
      </c>
      <c r="F92" s="15">
        <v>133</v>
      </c>
    </row>
    <row r="93" spans="1:6">
      <c r="A93" s="8"/>
      <c r="B93" s="9" t="s">
        <v>22</v>
      </c>
      <c r="C93" s="8" t="s">
        <v>121</v>
      </c>
      <c r="D93" s="15">
        <v>5</v>
      </c>
      <c r="E93" s="15">
        <v>5</v>
      </c>
      <c r="F93" s="15">
        <v>5</v>
      </c>
    </row>
    <row r="94" spans="1:6">
      <c r="A94" s="8" t="s">
        <v>10</v>
      </c>
      <c r="B94" s="9" t="s">
        <v>123</v>
      </c>
      <c r="C94" s="8" t="s">
        <v>121</v>
      </c>
      <c r="D94" s="14">
        <f>SUM(D90:D93)</f>
        <v>9383</v>
      </c>
      <c r="E94" s="14">
        <f>SUM(E90:E93)</f>
        <v>9383</v>
      </c>
      <c r="F94" s="14">
        <f>SUM(F90:F93)</f>
        <v>9383</v>
      </c>
    </row>
    <row r="95" spans="1:6" ht="25.5">
      <c r="A95" s="8" t="s">
        <v>124</v>
      </c>
      <c r="B95" s="9" t="s">
        <v>125</v>
      </c>
      <c r="C95" s="8" t="s">
        <v>126</v>
      </c>
      <c r="D95" s="14">
        <v>97215.350789877877</v>
      </c>
      <c r="E95" s="14">
        <v>101554.83</v>
      </c>
      <c r="F95" s="14">
        <v>121353.54170176842</v>
      </c>
    </row>
    <row r="96" spans="1:6" ht="38.25">
      <c r="A96" s="8" t="s">
        <v>127</v>
      </c>
      <c r="B96" s="9" t="s">
        <v>128</v>
      </c>
      <c r="C96" s="8"/>
      <c r="D96" s="14"/>
      <c r="E96" s="14"/>
      <c r="F96" s="14"/>
    </row>
    <row r="97" spans="1:6">
      <c r="A97" s="8" t="s">
        <v>129</v>
      </c>
      <c r="B97" s="9" t="s">
        <v>130</v>
      </c>
      <c r="C97" s="8" t="s">
        <v>131</v>
      </c>
      <c r="D97" s="14">
        <v>96.2</v>
      </c>
      <c r="E97" s="14">
        <v>98</v>
      </c>
      <c r="F97" s="14">
        <v>116.2</v>
      </c>
    </row>
    <row r="98" spans="1:6" ht="25.5">
      <c r="A98" s="8" t="s">
        <v>132</v>
      </c>
      <c r="B98" s="9" t="s">
        <v>133</v>
      </c>
      <c r="C98" s="8" t="s">
        <v>134</v>
      </c>
      <c r="D98" s="14">
        <v>28010.92</v>
      </c>
      <c r="E98" s="14">
        <v>28232</v>
      </c>
      <c r="F98" s="14">
        <v>29132.07</v>
      </c>
    </row>
    <row r="99" spans="1:6" ht="38.25">
      <c r="A99" s="8" t="s">
        <v>135</v>
      </c>
      <c r="B99" s="9" t="s">
        <v>136</v>
      </c>
      <c r="C99" s="8"/>
      <c r="D99" s="13" t="s">
        <v>149</v>
      </c>
      <c r="E99" s="13" t="s">
        <v>149</v>
      </c>
      <c r="F99" s="13" t="s">
        <v>149</v>
      </c>
    </row>
    <row r="100" spans="1:6">
      <c r="A100" s="8" t="s">
        <v>137</v>
      </c>
      <c r="B100" s="9" t="s">
        <v>138</v>
      </c>
      <c r="C100" s="8" t="s">
        <v>126</v>
      </c>
      <c r="D100" s="14">
        <v>0</v>
      </c>
      <c r="E100" s="14">
        <v>8371.2020000699995</v>
      </c>
      <c r="F100" s="14">
        <v>8371.232876712329</v>
      </c>
    </row>
    <row r="101" spans="1:6">
      <c r="A101" s="8" t="s">
        <v>139</v>
      </c>
      <c r="B101" s="9" t="s">
        <v>140</v>
      </c>
      <c r="C101" s="8" t="s">
        <v>126</v>
      </c>
      <c r="D101" s="14">
        <v>12827.67866</v>
      </c>
      <c r="E101" s="14">
        <v>12700</v>
      </c>
      <c r="F101" s="14">
        <v>13858.343920000001</v>
      </c>
    </row>
    <row r="102" spans="1:6">
      <c r="A102" s="8" t="s">
        <v>141</v>
      </c>
      <c r="B102" s="9" t="s">
        <v>142</v>
      </c>
      <c r="C102" s="8" t="s">
        <v>126</v>
      </c>
      <c r="D102" s="15">
        <f>714.886+13475+21000</f>
        <v>35189.885999999999</v>
      </c>
      <c r="E102" s="15">
        <v>952.96</v>
      </c>
      <c r="F102" s="15">
        <v>1004.4626587500002</v>
      </c>
    </row>
    <row r="103" spans="1:6">
      <c r="A103" s="8" t="s">
        <v>143</v>
      </c>
      <c r="B103" s="9" t="s">
        <v>144</v>
      </c>
      <c r="C103" s="8" t="s">
        <v>126</v>
      </c>
      <c r="D103" s="15">
        <v>32225.453213355999</v>
      </c>
      <c r="E103" s="15">
        <v>0</v>
      </c>
      <c r="F103" s="15">
        <v>0</v>
      </c>
    </row>
    <row r="104" spans="1:6" ht="25.5">
      <c r="A104" s="8" t="s">
        <v>145</v>
      </c>
      <c r="B104" s="9" t="s">
        <v>146</v>
      </c>
      <c r="C104" s="8" t="s">
        <v>5</v>
      </c>
      <c r="D104" s="14"/>
      <c r="E104" s="14"/>
      <c r="F104" s="14"/>
    </row>
    <row r="105" spans="1:6" ht="51">
      <c r="A105" s="8" t="s">
        <v>147</v>
      </c>
      <c r="B105" s="9" t="s">
        <v>148</v>
      </c>
      <c r="C105" s="8"/>
      <c r="D105" s="14"/>
      <c r="E105" s="14"/>
      <c r="F105" s="14"/>
    </row>
    <row r="106" spans="1:6" ht="17.25" customHeight="1">
      <c r="A106" s="2" t="s">
        <v>151</v>
      </c>
    </row>
  </sheetData>
  <mergeCells count="1">
    <mergeCell ref="A5:F5"/>
  </mergeCells>
  <phoneticPr fontId="19" type="noConversion"/>
  <pageMargins left="0.78740157480314965" right="0.70866141732283472" top="0.78740157480314965" bottom="0.39370078740157483" header="0.19685039370078741" footer="0.19685039370078741"/>
  <pageSetup paperSize="9" scale="72" fitToHeight="0"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3.xml><?xml version="1.0" encoding="utf-8"?>
<worksheet xmlns="http://schemas.openxmlformats.org/spreadsheetml/2006/main" xmlns:r="http://schemas.openxmlformats.org/officeDocument/2006/relationships">
  <sheetPr>
    <pageSetUpPr fitToPage="1"/>
  </sheetPr>
  <dimension ref="A1:I48"/>
  <sheetViews>
    <sheetView view="pageBreakPreview" zoomScaleNormal="100" workbookViewId="0">
      <selection activeCell="G24" sqref="G24"/>
    </sheetView>
  </sheetViews>
  <sheetFormatPr defaultRowHeight="12.75"/>
  <cols>
    <col min="1" max="1" width="7.7109375" style="1" customWidth="1"/>
    <col min="2" max="2" width="45" style="1" customWidth="1"/>
    <col min="3" max="3" width="17" style="1" customWidth="1"/>
    <col min="4" max="9" width="9.7109375" style="1" customWidth="1"/>
    <col min="10" max="16384" width="9.140625" style="1"/>
  </cols>
  <sheetData>
    <row r="1" spans="1:9">
      <c r="H1" s="11"/>
      <c r="I1" s="12" t="s">
        <v>156</v>
      </c>
    </row>
    <row r="2" spans="1:9" hidden="1"/>
    <row r="3" spans="1:9" hidden="1"/>
    <row r="5" spans="1:9">
      <c r="A5" s="40" t="s">
        <v>23</v>
      </c>
      <c r="B5" s="40"/>
      <c r="C5" s="40"/>
      <c r="D5" s="40"/>
      <c r="E5" s="40"/>
      <c r="F5" s="40"/>
      <c r="G5" s="40"/>
      <c r="H5" s="40"/>
      <c r="I5" s="40"/>
    </row>
    <row r="6" spans="1:9" hidden="1"/>
    <row r="8" spans="1:9" s="7" customFormat="1" ht="60.75" customHeight="1">
      <c r="A8" s="44" t="s">
        <v>16</v>
      </c>
      <c r="B8" s="42" t="s">
        <v>0</v>
      </c>
      <c r="C8" s="42" t="s">
        <v>24</v>
      </c>
      <c r="D8" s="42" t="s">
        <v>17</v>
      </c>
      <c r="E8" s="42"/>
      <c r="F8" s="42" t="s">
        <v>62</v>
      </c>
      <c r="G8" s="42"/>
      <c r="H8" s="42" t="s">
        <v>18</v>
      </c>
      <c r="I8" s="43"/>
    </row>
    <row r="9" spans="1:9" s="10" customFormat="1" ht="30" customHeight="1">
      <c r="A9" s="44"/>
      <c r="B9" s="42"/>
      <c r="C9" s="42"/>
      <c r="D9" s="16" t="s">
        <v>60</v>
      </c>
      <c r="E9" s="16" t="s">
        <v>61</v>
      </c>
      <c r="F9" s="16" t="s">
        <v>60</v>
      </c>
      <c r="G9" s="16" t="s">
        <v>61</v>
      </c>
      <c r="H9" s="16" t="s">
        <v>60</v>
      </c>
      <c r="I9" s="17" t="s">
        <v>61</v>
      </c>
    </row>
    <row r="10" spans="1:9" s="10" customFormat="1" ht="39" hidden="1" customHeight="1">
      <c r="A10" s="18" t="s">
        <v>1</v>
      </c>
      <c r="B10" s="19" t="s">
        <v>25</v>
      </c>
      <c r="C10" s="18"/>
      <c r="D10" s="20"/>
      <c r="E10" s="20"/>
      <c r="F10" s="20"/>
      <c r="G10" s="20"/>
      <c r="H10" s="20"/>
      <c r="I10" s="20"/>
    </row>
    <row r="11" spans="1:9" s="10" customFormat="1" ht="39" hidden="1" customHeight="1">
      <c r="A11" s="18" t="s">
        <v>2</v>
      </c>
      <c r="B11" s="19" t="s">
        <v>63</v>
      </c>
      <c r="C11" s="18"/>
      <c r="D11" s="20"/>
      <c r="E11" s="20"/>
      <c r="F11" s="20"/>
      <c r="G11" s="20"/>
      <c r="H11" s="20"/>
      <c r="I11" s="20"/>
    </row>
    <row r="12" spans="1:9" s="10" customFormat="1" ht="173.25" hidden="1" customHeight="1">
      <c r="A12" s="18"/>
      <c r="B12" s="19" t="s">
        <v>64</v>
      </c>
      <c r="C12" s="18" t="s">
        <v>26</v>
      </c>
      <c r="D12" s="20"/>
      <c r="E12" s="20"/>
      <c r="F12" s="20"/>
      <c r="G12" s="20"/>
      <c r="H12" s="20"/>
      <c r="I12" s="20"/>
    </row>
    <row r="13" spans="1:9" s="10" customFormat="1" ht="169.5" hidden="1" customHeight="1">
      <c r="A13" s="18"/>
      <c r="B13" s="19" t="s">
        <v>27</v>
      </c>
      <c r="C13" s="18" t="s">
        <v>28</v>
      </c>
      <c r="D13" s="20"/>
      <c r="E13" s="20"/>
      <c r="F13" s="20"/>
      <c r="G13" s="20"/>
      <c r="H13" s="20"/>
      <c r="I13" s="20"/>
    </row>
    <row r="14" spans="1:9" s="10" customFormat="1" ht="39" hidden="1" customHeight="1">
      <c r="A14" s="18" t="s">
        <v>3</v>
      </c>
      <c r="B14" s="19" t="s">
        <v>65</v>
      </c>
      <c r="C14" s="18"/>
      <c r="D14" s="20"/>
      <c r="E14" s="20"/>
      <c r="F14" s="20"/>
      <c r="G14" s="20"/>
      <c r="H14" s="20"/>
      <c r="I14" s="20"/>
    </row>
    <row r="15" spans="1:9" s="10" customFormat="1" ht="26.1" hidden="1" customHeight="1">
      <c r="A15" s="18"/>
      <c r="B15" s="19" t="s">
        <v>66</v>
      </c>
      <c r="C15" s="18"/>
      <c r="D15" s="20"/>
      <c r="E15" s="20"/>
      <c r="F15" s="20"/>
      <c r="G15" s="20"/>
      <c r="H15" s="20"/>
      <c r="I15" s="20"/>
    </row>
    <row r="16" spans="1:9" s="10" customFormat="1" ht="26.1" hidden="1" customHeight="1">
      <c r="A16" s="18"/>
      <c r="B16" s="19" t="s">
        <v>29</v>
      </c>
      <c r="C16" s="18" t="s">
        <v>26</v>
      </c>
      <c r="D16" s="20"/>
      <c r="E16" s="20"/>
      <c r="F16" s="20"/>
      <c r="G16" s="20"/>
      <c r="H16" s="20"/>
      <c r="I16" s="20"/>
    </row>
    <row r="17" spans="1:9" s="10" customFormat="1" ht="38.25" hidden="1" customHeight="1">
      <c r="A17" s="18"/>
      <c r="B17" s="19" t="s">
        <v>30</v>
      </c>
      <c r="C17" s="18" t="s">
        <v>28</v>
      </c>
      <c r="D17" s="20"/>
      <c r="E17" s="20"/>
      <c r="F17" s="20"/>
      <c r="G17" s="20"/>
      <c r="H17" s="20"/>
      <c r="I17" s="20"/>
    </row>
    <row r="18" spans="1:9" s="10" customFormat="1" ht="26.1" hidden="1" customHeight="1">
      <c r="A18" s="18"/>
      <c r="B18" s="19" t="s">
        <v>31</v>
      </c>
      <c r="C18" s="18" t="s">
        <v>28</v>
      </c>
      <c r="D18" s="20"/>
      <c r="E18" s="20"/>
      <c r="F18" s="20"/>
      <c r="G18" s="20"/>
      <c r="H18" s="20"/>
      <c r="I18" s="20"/>
    </row>
    <row r="19" spans="1:9" s="10" customFormat="1" ht="40.5" hidden="1" customHeight="1">
      <c r="A19" s="18" t="s">
        <v>4</v>
      </c>
      <c r="B19" s="19" t="s">
        <v>32</v>
      </c>
      <c r="C19" s="18" t="s">
        <v>28</v>
      </c>
      <c r="D19" s="20"/>
      <c r="E19" s="20"/>
      <c r="F19" s="20"/>
      <c r="G19" s="20"/>
      <c r="H19" s="20"/>
      <c r="I19" s="20"/>
    </row>
    <row r="20" spans="1:9" s="24" customFormat="1">
      <c r="A20" s="21" t="s">
        <v>6</v>
      </c>
      <c r="B20" s="22" t="s">
        <v>33</v>
      </c>
      <c r="C20" s="21"/>
      <c r="D20" s="23"/>
      <c r="E20" s="23"/>
      <c r="F20" s="23"/>
      <c r="G20" s="23"/>
      <c r="H20" s="23"/>
      <c r="I20" s="23"/>
    </row>
    <row r="21" spans="1:9" s="24" customFormat="1" ht="38.25">
      <c r="A21" s="21" t="s">
        <v>7</v>
      </c>
      <c r="B21" s="22" t="s">
        <v>34</v>
      </c>
      <c r="C21" s="21" t="s">
        <v>28</v>
      </c>
      <c r="D21" s="25">
        <f>0.16*1000</f>
        <v>160</v>
      </c>
      <c r="E21" s="25">
        <f>0.24*1000</f>
        <v>240</v>
      </c>
      <c r="F21" s="25">
        <v>240</v>
      </c>
      <c r="G21" s="25">
        <f>0.17*1000</f>
        <v>170</v>
      </c>
      <c r="H21" s="25">
        <v>170</v>
      </c>
      <c r="I21" s="25">
        <v>460</v>
      </c>
    </row>
    <row r="22" spans="1:9" s="24" customFormat="1" ht="51">
      <c r="A22" s="21" t="s">
        <v>8</v>
      </c>
      <c r="B22" s="22" t="s">
        <v>35</v>
      </c>
      <c r="C22" s="21" t="s">
        <v>28</v>
      </c>
      <c r="D22" s="25">
        <f>0.07*1000</f>
        <v>70</v>
      </c>
      <c r="E22" s="25">
        <f>0.2922*1000</f>
        <v>292.2</v>
      </c>
      <c r="F22" s="25">
        <v>292.2</v>
      </c>
      <c r="G22" s="25">
        <f>0.001*1000</f>
        <v>1</v>
      </c>
      <c r="H22" s="25">
        <v>1</v>
      </c>
      <c r="I22" s="25">
        <v>46.985131208213922</v>
      </c>
    </row>
    <row r="23" spans="1:9" s="24" customFormat="1">
      <c r="A23" s="21" t="s">
        <v>9</v>
      </c>
      <c r="B23" s="22" t="s">
        <v>36</v>
      </c>
      <c r="C23" s="21" t="s">
        <v>5</v>
      </c>
      <c r="D23" s="33">
        <f>+('Раздел 2'!D63*'Раздел 3'!D24+'Раздел 2'!D66*'Раздел 3'!D25+'Раздел 2'!D69*'Раздел 3'!D26+'Раздел 2'!D72*'Раздел 3'!D27)/('Раздел 2'!D63+'Раздел 2'!D66+'Раздел 2'!D69+'Раздел 2'!D72)</f>
        <v>0.1609056709748817</v>
      </c>
      <c r="E23" s="33">
        <f>+('Раздел 2'!D64*'Раздел 3'!E24+'Раздел 2'!D67*'Раздел 3'!E25+'Раздел 2'!D70*'Раздел 3'!E26+'Раздел 2'!D73*'Раздел 3'!E27)/('Раздел 2'!D64+'Раздел 2'!D67+'Раздел 2'!D70+'Раздел 2'!D73)</f>
        <v>0.16035260201371151</v>
      </c>
      <c r="F23" s="33">
        <f>+('Раздел 2'!E63*'Раздел 3'!F24+'Раздел 2'!E66*'Раздел 3'!F25+'Раздел 2'!E69*'Раздел 3'!F26+'Раздел 2'!E72*'Раздел 3'!F27)/('Раздел 2'!E63+'Раздел 2'!E66+'Раздел 2'!E69+'Раздел 2'!E72)</f>
        <v>0.15452296887992301</v>
      </c>
      <c r="G23" s="33">
        <f>+('Раздел 2'!E64*'Раздел 3'!G24+'Раздел 2'!E67*'Раздел 3'!G25+'Раздел 2'!E70*'Раздел 3'!G26+'Раздел 2'!E73*'Раздел 3'!G27)/('Раздел 2'!E64+'Раздел 2'!E67+'Раздел 2'!E70+'Раздел 2'!E73)</f>
        <v>0.15387411177969498</v>
      </c>
      <c r="H23" s="33">
        <f>+('Раздел 2'!F63*'Раздел 3'!H24+'Раздел 2'!F66*'Раздел 3'!H25+'Раздел 2'!F69*'Раздел 3'!H26+'Раздел 2'!F72*'Раздел 3'!H27)/('Раздел 2'!F63+'Раздел 2'!F66+'Раздел 2'!F69+'Раздел 2'!F72)</f>
        <v>0.15161267441475013</v>
      </c>
      <c r="I23" s="33">
        <f>+('Раздел 2'!F64*'Раздел 3'!I24+'Раздел 2'!F67*'Раздел 3'!I25+'Раздел 2'!F70*'Раздел 3'!I26+'Раздел 2'!F73*'Раздел 3'!I27)/('Раздел 2'!F64+'Раздел 2'!F67+'Раздел 2'!F70+'Раздел 2'!F73)</f>
        <v>0.15371995731966306</v>
      </c>
    </row>
    <row r="24" spans="1:9" s="24" customFormat="1">
      <c r="A24" s="21"/>
      <c r="B24" s="22" t="s">
        <v>19</v>
      </c>
      <c r="C24" s="21" t="s">
        <v>5</v>
      </c>
      <c r="D24" s="33">
        <v>0.1832</v>
      </c>
      <c r="E24" s="33">
        <v>0.182</v>
      </c>
      <c r="F24" s="33">
        <v>0.182</v>
      </c>
      <c r="G24" s="33">
        <v>0.1787</v>
      </c>
      <c r="H24" s="33">
        <v>0.1787</v>
      </c>
      <c r="I24" s="33">
        <v>0.17866860000000007</v>
      </c>
    </row>
    <row r="25" spans="1:9" s="24" customFormat="1">
      <c r="A25" s="21"/>
      <c r="B25" s="22" t="s">
        <v>20</v>
      </c>
      <c r="C25" s="21" t="s">
        <v>5</v>
      </c>
      <c r="D25" s="33">
        <v>0.16839999999999999</v>
      </c>
      <c r="E25" s="33">
        <v>0.1673</v>
      </c>
      <c r="F25" s="33">
        <v>0.1673</v>
      </c>
      <c r="G25" s="33">
        <v>0.16420000000000001</v>
      </c>
      <c r="H25" s="33">
        <v>0.16420000000000001</v>
      </c>
      <c r="I25" s="33">
        <v>0.16421504000000003</v>
      </c>
    </row>
    <row r="26" spans="1:9" s="24" customFormat="1">
      <c r="A26" s="21"/>
      <c r="B26" s="22" t="s">
        <v>21</v>
      </c>
      <c r="C26" s="21" t="s">
        <v>5</v>
      </c>
      <c r="D26" s="33">
        <v>0.1147</v>
      </c>
      <c r="E26" s="33">
        <v>0.114</v>
      </c>
      <c r="F26" s="33">
        <v>0.114</v>
      </c>
      <c r="G26" s="33">
        <v>0.1119</v>
      </c>
      <c r="H26" s="33">
        <v>0.1119</v>
      </c>
      <c r="I26" s="33">
        <v>0.11186208000000002</v>
      </c>
    </row>
    <row r="27" spans="1:9" s="24" customFormat="1">
      <c r="A27" s="21"/>
      <c r="B27" s="22" t="s">
        <v>22</v>
      </c>
      <c r="C27" s="21" t="s">
        <v>5</v>
      </c>
      <c r="D27" s="33">
        <v>6.6500000000000004E-2</v>
      </c>
      <c r="E27" s="33">
        <v>6.6100000000000006E-2</v>
      </c>
      <c r="F27" s="33">
        <v>6.6100000000000006E-2</v>
      </c>
      <c r="G27" s="33">
        <v>6.4899999999999999E-2</v>
      </c>
      <c r="H27" s="33">
        <v>6.4899999999999999E-2</v>
      </c>
      <c r="I27" s="33">
        <v>6.4876240000000016E-2</v>
      </c>
    </row>
    <row r="28" spans="1:9" s="10" customFormat="1" ht="27" hidden="1" customHeight="1">
      <c r="A28" s="18" t="s">
        <v>10</v>
      </c>
      <c r="B28" s="19" t="s">
        <v>37</v>
      </c>
      <c r="C28" s="18" t="s">
        <v>5</v>
      </c>
      <c r="D28" s="20"/>
      <c r="E28" s="20"/>
      <c r="F28" s="20"/>
      <c r="G28" s="20"/>
      <c r="H28" s="20"/>
      <c r="I28" s="20"/>
    </row>
    <row r="29" spans="1:9" s="10" customFormat="1" ht="27" hidden="1" customHeight="1">
      <c r="A29" s="18" t="s">
        <v>11</v>
      </c>
      <c r="B29" s="19" t="s">
        <v>38</v>
      </c>
      <c r="C29" s="18" t="s">
        <v>39</v>
      </c>
      <c r="D29" s="20"/>
      <c r="E29" s="20"/>
      <c r="F29" s="20"/>
      <c r="G29" s="20"/>
      <c r="H29" s="20"/>
      <c r="I29" s="20"/>
    </row>
    <row r="30" spans="1:9" s="10" customFormat="1" ht="27" hidden="1" customHeight="1">
      <c r="A30" s="18"/>
      <c r="B30" s="19" t="s">
        <v>40</v>
      </c>
      <c r="C30" s="18" t="s">
        <v>39</v>
      </c>
      <c r="D30" s="20"/>
      <c r="E30" s="20"/>
      <c r="F30" s="20"/>
      <c r="G30" s="20"/>
      <c r="H30" s="20"/>
      <c r="I30" s="20"/>
    </row>
    <row r="31" spans="1:9" s="10" customFormat="1" ht="27" hidden="1" customHeight="1">
      <c r="A31" s="18" t="s">
        <v>12</v>
      </c>
      <c r="B31" s="19" t="s">
        <v>41</v>
      </c>
      <c r="C31" s="18" t="s">
        <v>26</v>
      </c>
      <c r="D31" s="20"/>
      <c r="E31" s="20"/>
      <c r="F31" s="20"/>
      <c r="G31" s="20"/>
      <c r="H31" s="20"/>
      <c r="I31" s="20"/>
    </row>
    <row r="32" spans="1:9" s="10" customFormat="1" ht="40.5" hidden="1" customHeight="1">
      <c r="A32" s="18" t="s">
        <v>13</v>
      </c>
      <c r="B32" s="19" t="s">
        <v>42</v>
      </c>
      <c r="C32" s="18" t="s">
        <v>43</v>
      </c>
      <c r="D32" s="20"/>
      <c r="E32" s="20"/>
      <c r="F32" s="20"/>
      <c r="G32" s="20"/>
      <c r="H32" s="20"/>
      <c r="I32" s="20"/>
    </row>
    <row r="33" spans="1:9" s="10" customFormat="1" ht="27" hidden="1" customHeight="1">
      <c r="A33" s="18" t="s">
        <v>44</v>
      </c>
      <c r="B33" s="19" t="s">
        <v>45</v>
      </c>
      <c r="C33" s="18" t="s">
        <v>43</v>
      </c>
      <c r="D33" s="20"/>
      <c r="E33" s="20"/>
      <c r="F33" s="20"/>
      <c r="G33" s="20"/>
      <c r="H33" s="20"/>
      <c r="I33" s="20"/>
    </row>
    <row r="34" spans="1:9" s="10" customFormat="1" ht="27" hidden="1" customHeight="1">
      <c r="A34" s="18" t="s">
        <v>46</v>
      </c>
      <c r="B34" s="19" t="s">
        <v>47</v>
      </c>
      <c r="C34" s="18" t="s">
        <v>43</v>
      </c>
      <c r="D34" s="20"/>
      <c r="E34" s="20"/>
      <c r="F34" s="20"/>
      <c r="G34" s="20"/>
      <c r="H34" s="20"/>
      <c r="I34" s="20"/>
    </row>
    <row r="35" spans="1:9" s="10" customFormat="1" ht="27" hidden="1" customHeight="1">
      <c r="A35" s="18"/>
      <c r="B35" s="19" t="s">
        <v>152</v>
      </c>
      <c r="C35" s="18" t="s">
        <v>43</v>
      </c>
      <c r="D35" s="20"/>
      <c r="E35" s="20"/>
      <c r="F35" s="20"/>
      <c r="G35" s="20"/>
      <c r="H35" s="20"/>
      <c r="I35" s="20"/>
    </row>
    <row r="36" spans="1:9" s="10" customFormat="1" ht="27" hidden="1" customHeight="1">
      <c r="A36" s="18"/>
      <c r="B36" s="19" t="s">
        <v>153</v>
      </c>
      <c r="C36" s="18" t="s">
        <v>43</v>
      </c>
      <c r="D36" s="20"/>
      <c r="E36" s="20"/>
      <c r="F36" s="20"/>
      <c r="G36" s="20"/>
      <c r="H36" s="20"/>
      <c r="I36" s="20"/>
    </row>
    <row r="37" spans="1:9" s="10" customFormat="1" ht="27" hidden="1" customHeight="1">
      <c r="A37" s="18"/>
      <c r="B37" s="19" t="s">
        <v>154</v>
      </c>
      <c r="C37" s="18" t="s">
        <v>43</v>
      </c>
      <c r="D37" s="20"/>
      <c r="E37" s="20"/>
      <c r="F37" s="20"/>
      <c r="G37" s="20"/>
      <c r="H37" s="20"/>
      <c r="I37" s="20"/>
    </row>
    <row r="38" spans="1:9" s="10" customFormat="1" ht="27" hidden="1" customHeight="1">
      <c r="A38" s="18"/>
      <c r="B38" s="19" t="s">
        <v>155</v>
      </c>
      <c r="C38" s="18" t="s">
        <v>43</v>
      </c>
      <c r="D38" s="20"/>
      <c r="E38" s="20"/>
      <c r="F38" s="20"/>
      <c r="G38" s="20"/>
      <c r="H38" s="20"/>
      <c r="I38" s="20"/>
    </row>
    <row r="39" spans="1:9" s="10" customFormat="1" ht="27" hidden="1" customHeight="1">
      <c r="A39" s="18" t="s">
        <v>48</v>
      </c>
      <c r="B39" s="19" t="s">
        <v>49</v>
      </c>
      <c r="C39" s="18" t="s">
        <v>43</v>
      </c>
      <c r="D39" s="20"/>
      <c r="E39" s="20"/>
      <c r="F39" s="20"/>
      <c r="G39" s="20"/>
      <c r="H39" s="20"/>
      <c r="I39" s="20"/>
    </row>
    <row r="40" spans="1:9" s="10" customFormat="1" ht="27" hidden="1" customHeight="1">
      <c r="A40" s="18" t="s">
        <v>14</v>
      </c>
      <c r="B40" s="19" t="s">
        <v>50</v>
      </c>
      <c r="C40" s="18"/>
      <c r="D40" s="20"/>
      <c r="E40" s="20"/>
      <c r="F40" s="20"/>
      <c r="G40" s="20"/>
      <c r="H40" s="20"/>
      <c r="I40" s="20"/>
    </row>
    <row r="41" spans="1:9" s="10" customFormat="1" ht="27" hidden="1" customHeight="1">
      <c r="A41" s="18" t="s">
        <v>15</v>
      </c>
      <c r="B41" s="19" t="s">
        <v>51</v>
      </c>
      <c r="C41" s="18" t="s">
        <v>52</v>
      </c>
      <c r="D41" s="20"/>
      <c r="E41" s="20"/>
      <c r="F41" s="20"/>
      <c r="G41" s="20"/>
      <c r="H41" s="20"/>
      <c r="I41" s="20"/>
    </row>
    <row r="42" spans="1:9" s="10" customFormat="1" ht="27" hidden="1" customHeight="1">
      <c r="A42" s="18" t="s">
        <v>53</v>
      </c>
      <c r="B42" s="19" t="s">
        <v>54</v>
      </c>
      <c r="C42" s="18" t="s">
        <v>43</v>
      </c>
      <c r="D42" s="20"/>
      <c r="E42" s="20"/>
      <c r="F42" s="20"/>
      <c r="G42" s="20"/>
      <c r="H42" s="20"/>
      <c r="I42" s="20"/>
    </row>
    <row r="43" spans="1:9" s="10" customFormat="1" ht="27" hidden="1" customHeight="1">
      <c r="A43" s="18" t="s">
        <v>55</v>
      </c>
      <c r="B43" s="19" t="s">
        <v>56</v>
      </c>
      <c r="C43" s="18" t="s">
        <v>57</v>
      </c>
      <c r="D43" s="20"/>
      <c r="E43" s="20"/>
      <c r="F43" s="20"/>
      <c r="G43" s="20"/>
      <c r="H43" s="20"/>
      <c r="I43" s="20"/>
    </row>
    <row r="44" spans="1:9" s="10" customFormat="1" ht="27" hidden="1" customHeight="1">
      <c r="A44" s="18"/>
      <c r="B44" s="19" t="s">
        <v>58</v>
      </c>
      <c r="C44" s="18" t="s">
        <v>57</v>
      </c>
      <c r="D44" s="20"/>
      <c r="E44" s="20"/>
      <c r="F44" s="20"/>
      <c r="G44" s="20"/>
      <c r="H44" s="20"/>
      <c r="I44" s="20"/>
    </row>
    <row r="45" spans="1:9" s="10" customFormat="1" ht="27" hidden="1" customHeight="1">
      <c r="A45" s="26"/>
      <c r="B45" s="27" t="s">
        <v>59</v>
      </c>
      <c r="C45" s="26" t="s">
        <v>57</v>
      </c>
      <c r="D45" s="28"/>
      <c r="E45" s="28"/>
      <c r="F45" s="28"/>
      <c r="G45" s="28"/>
      <c r="H45" s="28"/>
      <c r="I45" s="28"/>
    </row>
    <row r="46" spans="1:9" ht="17.25" customHeight="1">
      <c r="A46" s="2" t="s">
        <v>151</v>
      </c>
    </row>
    <row r="48" spans="1:9">
      <c r="G48" s="34"/>
    </row>
  </sheetData>
  <mergeCells count="7">
    <mergeCell ref="F8:G8"/>
    <mergeCell ref="H8:I8"/>
    <mergeCell ref="A5:I5"/>
    <mergeCell ref="A8:A9"/>
    <mergeCell ref="B8:B9"/>
    <mergeCell ref="C8:C9"/>
    <mergeCell ref="D8:E8"/>
  </mergeCells>
  <phoneticPr fontId="19" type="noConversion"/>
  <pageMargins left="0.78740157480314965" right="0.70866141732283472" top="0.78740157480314965" bottom="0.39370078740157483" header="0.19685039370078741" footer="0.19685039370078741"/>
  <pageSetup paperSize="9" scale="68"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Раздел 1</vt:lpstr>
      <vt:lpstr>Раздел 2</vt:lpstr>
      <vt:lpstr>Раздел 3</vt:lpstr>
      <vt:lpstr>'Раздел 2'!TABLE</vt:lpstr>
      <vt:lpstr>'Раздел 3'!TABLE</vt:lpstr>
      <vt:lpstr>'Раздел 2'!Заголовки_для_печати</vt:lpstr>
      <vt:lpstr>'Раздел 3'!Заголовки_для_печати</vt:lpstr>
      <vt:lpstr>'Раздел 2'!Область_печати</vt:lpstr>
      <vt:lpstr>'Раздел 3'!Область_печати</vt:lpstr>
    </vt:vector>
  </TitlesOfParts>
  <Company>КонсультантПлюс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PCS\e.afanasjeva (WST-PKS-027)</cp:lastModifiedBy>
  <cp:lastPrinted>2015-05-05T06:59:56Z</cp:lastPrinted>
  <dcterms:created xsi:type="dcterms:W3CDTF">2014-08-15T10:06:32Z</dcterms:created>
  <dcterms:modified xsi:type="dcterms:W3CDTF">2015-05-12T11:35:10Z</dcterms:modified>
</cp:coreProperties>
</file>