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28425" windowHeight="71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37" i="1"/>
  <c r="AE30" l="1"/>
  <c r="W30"/>
  <c r="O30"/>
  <c r="AE29"/>
  <c r="W29"/>
  <c r="O29"/>
  <c r="A24"/>
  <c r="A25" s="1"/>
  <c r="A26" s="1"/>
  <c r="A27" s="1"/>
  <c r="A28" s="1"/>
  <c r="A29" s="1"/>
  <c r="A30" s="1"/>
  <c r="A31" s="1"/>
  <c r="A32" s="1"/>
  <c r="A33" s="1"/>
  <c r="A34" s="1"/>
  <c r="A35" s="1"/>
  <c r="A23"/>
  <c r="O35"/>
  <c r="O34"/>
  <c r="AE33"/>
  <c r="W33"/>
  <c r="O33"/>
  <c r="O31"/>
  <c r="O28"/>
  <c r="O27"/>
  <c r="O26"/>
  <c r="O25"/>
  <c r="O24"/>
  <c r="O23"/>
  <c r="T29" l="1"/>
  <c r="AC33" l="1"/>
  <c r="AC30"/>
  <c r="AC29"/>
  <c r="U33"/>
  <c r="U30"/>
  <c r="M35"/>
  <c r="M34"/>
  <c r="M33"/>
  <c r="O32"/>
  <c r="M32" s="1"/>
  <c r="M31"/>
  <c r="M30"/>
  <c r="M28"/>
  <c r="M27"/>
  <c r="M26"/>
  <c r="M25"/>
  <c r="M24"/>
  <c r="M23"/>
  <c r="U29"/>
  <c r="AD22"/>
  <c r="AD21" s="1"/>
  <c r="M29"/>
  <c r="AE22" l="1"/>
  <c r="AE21" s="1"/>
  <c r="AC22"/>
  <c r="AC21" s="1"/>
  <c r="I29" l="1"/>
  <c r="H29" s="1"/>
  <c r="I30"/>
  <c r="H30" s="1"/>
  <c r="G30"/>
  <c r="G29"/>
  <c r="W22"/>
  <c r="W21" s="1"/>
  <c r="V22"/>
  <c r="V21" s="1"/>
  <c r="U22"/>
  <c r="U21" s="1"/>
  <c r="O22"/>
  <c r="O21" s="1"/>
  <c r="N22"/>
  <c r="N21" s="1"/>
  <c r="I35"/>
  <c r="H35" s="1"/>
  <c r="I34"/>
  <c r="H34" s="1"/>
  <c r="G33"/>
  <c r="I33"/>
  <c r="H33" s="1"/>
  <c r="I32"/>
  <c r="H32" s="1"/>
  <c r="I31"/>
  <c r="H31" s="1"/>
  <c r="G31"/>
  <c r="G28"/>
  <c r="I28"/>
  <c r="H28" s="1"/>
  <c r="G27"/>
  <c r="I27"/>
  <c r="H27" s="1"/>
  <c r="I26"/>
  <c r="H26" s="1"/>
  <c r="G24"/>
  <c r="G23"/>
  <c r="I24"/>
  <c r="H24" s="1"/>
  <c r="I23"/>
  <c r="H23" s="1"/>
  <c r="M22" l="1"/>
  <c r="M21" s="1"/>
  <c r="I25"/>
  <c r="H25" s="1"/>
  <c r="H22" s="1"/>
  <c r="H21" s="1"/>
  <c r="I22" l="1"/>
  <c r="I21" s="1"/>
</calcChain>
</file>

<file path=xl/sharedStrings.xml><?xml version="1.0" encoding="utf-8"?>
<sst xmlns="http://schemas.openxmlformats.org/spreadsheetml/2006/main" count="351" uniqueCount="90">
  <si>
    <t>Капитальные вложения</t>
  </si>
  <si>
    <t>№</t>
  </si>
  <si>
    <t>Наименование проектов, объектов и работ</t>
  </si>
  <si>
    <t>Сроки выполнения работ (проектов)</t>
  </si>
  <si>
    <t>2021 год</t>
  </si>
  <si>
    <t>2022 год</t>
  </si>
  <si>
    <t>Физические параметры объекта</t>
  </si>
  <si>
    <t>Итого за счет всех источников (тыс.руб)</t>
  </si>
  <si>
    <t>Источники финансирования, без НДС</t>
  </si>
  <si>
    <t>Учтено в тарифах от реализации электрической энергии и мощности</t>
  </si>
  <si>
    <t>За счет платы за тех. присоедине ние</t>
  </si>
  <si>
    <t>За счет ИНЫХ ИСТОЧНИКОВ</t>
  </si>
  <si>
    <t>За счет платы за тех. Присоеди нение</t>
  </si>
  <si>
    <t>Учтенно в тарифах от реализации электрической энергии и мощности</t>
  </si>
  <si>
    <t>За счет иных ИСТОЧНИКОВ</t>
  </si>
  <si>
    <t>Начало</t>
  </si>
  <si>
    <t>Оконч ание</t>
  </si>
  <si>
    <t>Вводимая протяженность сетей, вводимая мощность трансформаторов, прочее</t>
  </si>
  <si>
    <t>км</t>
  </si>
  <si>
    <t>МВА</t>
  </si>
  <si>
    <t>шт.</t>
  </si>
  <si>
    <t>ШТ.</t>
  </si>
  <si>
    <t>Амортизац ия отчетного года</t>
  </si>
  <si>
    <t>Прибыль отчетного года</t>
  </si>
  <si>
    <t>Амортизац ия отчетного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</si>
  <si>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</si>
  <si>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</si>
  <si>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</si>
  <si>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</si>
  <si>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</si>
  <si>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</si>
  <si>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</si>
  <si>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</si>
  <si>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</si>
  <si>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</si>
  <si>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</si>
  <si>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</si>
  <si>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</si>
  <si>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</si>
  <si>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</si>
  <si>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</si>
  <si>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</si>
  <si>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</si>
  <si>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</si>
  <si>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</si>
  <si>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</si>
  <si>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</si>
  <si>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</si>
  <si>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</si>
  <si>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</si>
  <si>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</si>
  <si>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</si>
  <si>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</si>
  <si>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</si>
  <si>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</si>
  <si>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</si>
  <si>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</si>
  <si>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</si>
  <si>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Итого</t>
  </si>
  <si>
    <t>-</t>
  </si>
  <si>
    <t>0,0</t>
  </si>
  <si>
    <t>0</t>
  </si>
  <si>
    <t>' 0</t>
  </si>
  <si>
    <t>Приобретение Модуля системы АИИСКУЭ АльфаЦЕНТР для организации доступа к информации через Интернет со стороны сетевых огранизаций</t>
  </si>
  <si>
    <t xml:space="preserve">Приобретение Модуля система АИИСКУЭ АльфаЦЕНТР для сопряжения со SCADA-системами, для автоматической передачи показаний в сторонние учетные системы </t>
  </si>
  <si>
    <t>Приобретение GSM-модемов опроса счетчиков АСКУЭ с антенной</t>
  </si>
  <si>
    <t>Приобретение Модуля связи GSM-модемов с системой АСКУЭ</t>
  </si>
  <si>
    <t>Приобретение Модуля связи USB через Ethernet для системы АСКУЭ</t>
  </si>
  <si>
    <t>Обновление снимаемой с поддержки серверной операционной сисемы Windows Server 2008 до Windows Server 2019</t>
  </si>
  <si>
    <t>Приобретение лицензии подключения пользователей к Windows Server 2019</t>
  </si>
  <si>
    <t>Обновление офисного пакета на рабочих станциях Microsoft Office 2003 до Microsoft Office 2019</t>
  </si>
  <si>
    <t>Обновление системы управления базами данных Microsoft SQL Server 2012 до Microsoft SQL Server 2017</t>
  </si>
  <si>
    <t>Лицензия пользователя Microsoft SQL Server 2017</t>
  </si>
  <si>
    <t>Приобретение и монтаж однофазных интеллектуальных приборов учета</t>
  </si>
  <si>
    <t>Приобретение и монтаж трехфазных интеллектуальных приборов учета</t>
  </si>
  <si>
    <t>Утверждаю:</t>
  </si>
  <si>
    <t>М.П.</t>
  </si>
  <si>
    <t>Министерство строительства, 
жилищно-коммунального хозяйства и энергетики Республики Карелия</t>
  </si>
  <si>
    <t>____________________________/_____________________</t>
  </si>
  <si>
    <t>Главный управляющий директор
ООО "Энергокомфорт".Карелия"</t>
  </si>
  <si>
    <t>____________________________А.В. Сафронов</t>
  </si>
  <si>
    <t>2023 год</t>
  </si>
  <si>
    <t>Приобретение сервера Lenovo 7X06CTO1WW ThinkSystem SR650, Вариант 3 для системы АСКУЭ Альфа-ЦЕНТР</t>
  </si>
  <si>
    <t>Физические параметры объекта 2021-2023 гг.</t>
  </si>
  <si>
    <t xml:space="preserve">Инвестиционная программа ООО "Энергокомфорт".Карелия" на 2021-2023 гг. </t>
  </si>
  <si>
    <t>тыс. руб.</t>
  </si>
  <si>
    <t>План финансирования 2021-2023 гг., без НДС (тыс. руб)</t>
  </si>
  <si>
    <t>Всего сметная стоимость в тек. ценах, без НДС (тыс. руб)</t>
  </si>
  <si>
    <t>"____"_________  2020 год.</t>
  </si>
  <si>
    <t>"__" апреля 2020 год.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</si>
</sst>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Tahoma"/>
      <family val="2"/>
      <charset val="204"/>
    </font>
    <font>
      <sz val="12"/>
      <name val="Tahoma"/>
      <family val="2"/>
      <charset val="204"/>
    </font>
    <font>
      <sz val="14"/>
      <name val="Tahoma"/>
      <family val="2"/>
      <charset val="204"/>
    </font>
    <font>
      <b/>
      <sz val="13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vertical="top"/>
    </xf>
    <xf numFmtId="0" fontId="1" fillId="0" borderId="2" xfId="0" applyFont="1" applyBorder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3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7"/>
  <sheetViews>
    <sheetView tabSelected="1" topLeftCell="C19" zoomScale="115" zoomScaleNormal="115" workbookViewId="0">
      <selection activeCell="H22" sqref="H22"/>
    </sheetView>
  </sheetViews>
  <sheetFormatPr defaultRowHeight="12.75"/>
  <cols>
    <col min="1" max="1" width="4" style="7"/>
    <col min="2" max="2" width="55.140625" style="7" customWidth="1"/>
    <col min="3" max="4" width="6" style="7"/>
    <col min="5" max="6" width="5" style="7"/>
    <col min="7" max="7" width="7" style="7"/>
    <col min="8" max="8" width="11" style="7"/>
    <col min="9" max="9" width="12" style="7"/>
    <col min="10" max="11" width="5" style="7"/>
    <col min="12" max="12" width="6" style="7"/>
    <col min="13" max="14" width="9" style="7"/>
    <col min="15" max="15" width="11.140625" style="7" bestFit="1" customWidth="1"/>
    <col min="16" max="17" width="9" style="7"/>
    <col min="18" max="18" width="4" style="7"/>
    <col min="19" max="19" width="5" style="7"/>
    <col min="20" max="20" width="6" style="7"/>
    <col min="21" max="22" width="9" style="7"/>
    <col min="23" max="24" width="8" style="7"/>
    <col min="25" max="25" width="9" style="7"/>
    <col min="26" max="27" width="5" style="7"/>
    <col min="28" max="28" width="6" style="7"/>
    <col min="29" max="30" width="9" style="7"/>
    <col min="31" max="32" width="8" style="7"/>
    <col min="33" max="33" width="10" style="7"/>
    <col min="34" max="16384" width="9.140625" style="7"/>
  </cols>
  <sheetData>
    <row r="1" spans="1:33" s="2" customFormat="1" ht="15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2"/>
      <c r="S1" s="32"/>
      <c r="T1" s="32"/>
      <c r="U1" s="32"/>
      <c r="AD1" s="35" t="s">
        <v>75</v>
      </c>
      <c r="AE1" s="35"/>
      <c r="AF1" s="35"/>
      <c r="AG1" s="35"/>
    </row>
    <row r="2" spans="1:33" s="2" customFormat="1"/>
    <row r="3" spans="1:33" s="2" customFormat="1" ht="39.75" customHeight="1">
      <c r="A3" s="33" t="s">
        <v>77</v>
      </c>
      <c r="B3" s="33"/>
      <c r="C3" s="33"/>
      <c r="D3" s="33"/>
      <c r="E3" s="33"/>
      <c r="F3" s="33"/>
      <c r="G3" s="33"/>
      <c r="H3" s="3"/>
      <c r="I3" s="3"/>
      <c r="J3" s="3"/>
      <c r="K3" s="3"/>
      <c r="L3" s="3"/>
      <c r="M3" s="3"/>
      <c r="N3" s="3"/>
      <c r="O3" s="3"/>
      <c r="P3" s="3"/>
      <c r="Q3" s="3"/>
      <c r="R3" s="34"/>
      <c r="S3" s="34"/>
      <c r="T3" s="34"/>
      <c r="U3" s="34"/>
      <c r="AB3" s="36" t="s">
        <v>79</v>
      </c>
      <c r="AC3" s="36"/>
      <c r="AD3" s="36"/>
      <c r="AE3" s="36"/>
      <c r="AF3" s="36"/>
      <c r="AG3" s="36"/>
    </row>
    <row r="4" spans="1:33" s="2" customFormat="1"/>
    <row r="5" spans="1:33" s="2" customFormat="1" ht="18">
      <c r="A5" s="1" t="s">
        <v>78</v>
      </c>
      <c r="B5" s="1"/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AD5" s="1"/>
      <c r="AE5" s="1"/>
      <c r="AF5" s="1"/>
      <c r="AG5" s="5" t="s">
        <v>80</v>
      </c>
    </row>
    <row r="6" spans="1:33" s="2" customFormat="1"/>
    <row r="7" spans="1:33" s="2" customFormat="1">
      <c r="A7" s="1" t="s">
        <v>88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5"/>
      <c r="AD7" s="1"/>
      <c r="AE7" s="1"/>
      <c r="AF7" s="1"/>
      <c r="AG7" s="23" t="s">
        <v>89</v>
      </c>
    </row>
    <row r="8" spans="1:33" s="2" customFormat="1">
      <c r="A8" s="1" t="s">
        <v>76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AD8" s="1"/>
      <c r="AE8" s="1"/>
      <c r="AF8" s="1"/>
      <c r="AG8" s="5" t="s">
        <v>76</v>
      </c>
    </row>
    <row r="10" spans="1:33">
      <c r="A10" s="6"/>
    </row>
    <row r="12" spans="1:33" ht="16.5">
      <c r="A12" s="24" t="s">
        <v>84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4" spans="1:33">
      <c r="AG14" s="7" t="s">
        <v>85</v>
      </c>
    </row>
    <row r="15" spans="1:33">
      <c r="A15" s="27" t="s">
        <v>1</v>
      </c>
      <c r="B15" s="27" t="s">
        <v>2</v>
      </c>
      <c r="C15" s="26" t="s">
        <v>3</v>
      </c>
      <c r="D15" s="26"/>
      <c r="E15" s="28" t="s">
        <v>83</v>
      </c>
      <c r="F15" s="28"/>
      <c r="G15" s="28"/>
      <c r="H15" s="28" t="s">
        <v>87</v>
      </c>
      <c r="I15" s="30" t="s">
        <v>86</v>
      </c>
      <c r="J15" s="31" t="s">
        <v>4</v>
      </c>
      <c r="K15" s="31"/>
      <c r="L15" s="31"/>
      <c r="M15" s="31"/>
      <c r="N15" s="31"/>
      <c r="O15" s="31"/>
      <c r="P15" s="31"/>
      <c r="Q15" s="31"/>
      <c r="R15" s="31" t="s">
        <v>5</v>
      </c>
      <c r="S15" s="31"/>
      <c r="T15" s="31"/>
      <c r="U15" s="31"/>
      <c r="V15" s="31"/>
      <c r="W15" s="31"/>
      <c r="X15" s="31"/>
      <c r="Y15" s="31"/>
      <c r="Z15" s="31" t="s">
        <v>81</v>
      </c>
      <c r="AA15" s="31"/>
      <c r="AB15" s="31"/>
      <c r="AC15" s="31"/>
      <c r="AD15" s="31"/>
      <c r="AE15" s="31"/>
      <c r="AF15" s="31"/>
      <c r="AG15" s="31"/>
    </row>
    <row r="16" spans="1:33">
      <c r="A16" s="27"/>
      <c r="B16" s="27"/>
      <c r="C16" s="26"/>
      <c r="D16" s="26"/>
      <c r="E16" s="28"/>
      <c r="F16" s="28"/>
      <c r="G16" s="28"/>
      <c r="H16" s="28"/>
      <c r="I16" s="30"/>
      <c r="J16" s="28" t="s">
        <v>6</v>
      </c>
      <c r="K16" s="28"/>
      <c r="L16" s="28"/>
      <c r="M16" s="28" t="s">
        <v>7</v>
      </c>
      <c r="N16" s="31" t="s">
        <v>8</v>
      </c>
      <c r="O16" s="31"/>
      <c r="P16" s="31"/>
      <c r="Q16" s="31"/>
      <c r="R16" s="28" t="s">
        <v>6</v>
      </c>
      <c r="S16" s="28"/>
      <c r="T16" s="28"/>
      <c r="U16" s="28" t="s">
        <v>7</v>
      </c>
      <c r="V16" s="31" t="s">
        <v>8</v>
      </c>
      <c r="W16" s="31"/>
      <c r="X16" s="31"/>
      <c r="Y16" s="31"/>
      <c r="Z16" s="28" t="s">
        <v>6</v>
      </c>
      <c r="AA16" s="28"/>
      <c r="AB16" s="28"/>
      <c r="AC16" s="28" t="s">
        <v>7</v>
      </c>
      <c r="AD16" s="31" t="s">
        <v>8</v>
      </c>
      <c r="AE16" s="31"/>
      <c r="AF16" s="31"/>
      <c r="AG16" s="31"/>
    </row>
    <row r="17" spans="1:33">
      <c r="A17" s="27"/>
      <c r="B17" s="27"/>
      <c r="C17" s="26"/>
      <c r="D17" s="26"/>
      <c r="E17" s="28"/>
      <c r="F17" s="28"/>
      <c r="G17" s="28"/>
      <c r="H17" s="28"/>
      <c r="I17" s="30"/>
      <c r="J17" s="28"/>
      <c r="K17" s="28"/>
      <c r="L17" s="28"/>
      <c r="M17" s="28"/>
      <c r="N17" s="28" t="s">
        <v>9</v>
      </c>
      <c r="O17" s="28"/>
      <c r="P17" s="28" t="s">
        <v>10</v>
      </c>
      <c r="Q17" s="26" t="s">
        <v>11</v>
      </c>
      <c r="R17" s="28"/>
      <c r="S17" s="28"/>
      <c r="T17" s="28"/>
      <c r="U17" s="28"/>
      <c r="V17" s="28" t="s">
        <v>9</v>
      </c>
      <c r="W17" s="28"/>
      <c r="X17" s="28" t="s">
        <v>12</v>
      </c>
      <c r="Y17" s="26" t="s">
        <v>11</v>
      </c>
      <c r="Z17" s="28"/>
      <c r="AA17" s="28"/>
      <c r="AB17" s="28"/>
      <c r="AC17" s="28"/>
      <c r="AD17" s="28" t="s">
        <v>13</v>
      </c>
      <c r="AE17" s="28"/>
      <c r="AF17" s="28" t="s">
        <v>12</v>
      </c>
      <c r="AG17" s="26" t="s">
        <v>14</v>
      </c>
    </row>
    <row r="18" spans="1:33" ht="29.25" customHeight="1">
      <c r="A18" s="27"/>
      <c r="B18" s="27"/>
      <c r="C18" s="27" t="s">
        <v>15</v>
      </c>
      <c r="D18" s="26" t="s">
        <v>16</v>
      </c>
      <c r="E18" s="28" t="s">
        <v>17</v>
      </c>
      <c r="F18" s="28"/>
      <c r="G18" s="28"/>
      <c r="H18" s="28"/>
      <c r="I18" s="30"/>
      <c r="J18" s="28" t="s">
        <v>17</v>
      </c>
      <c r="K18" s="28"/>
      <c r="L18" s="28"/>
      <c r="M18" s="28"/>
      <c r="N18" s="28"/>
      <c r="O18" s="28"/>
      <c r="P18" s="28"/>
      <c r="Q18" s="26"/>
      <c r="R18" s="29" t="s">
        <v>17</v>
      </c>
      <c r="S18" s="29"/>
      <c r="T18" s="29"/>
      <c r="U18" s="28"/>
      <c r="V18" s="28"/>
      <c r="W18" s="28"/>
      <c r="X18" s="28"/>
      <c r="Y18" s="26"/>
      <c r="Z18" s="28" t="s">
        <v>17</v>
      </c>
      <c r="AA18" s="28"/>
      <c r="AB18" s="28"/>
      <c r="AC18" s="28"/>
      <c r="AD18" s="28"/>
      <c r="AE18" s="28"/>
      <c r="AF18" s="28"/>
      <c r="AG18" s="26"/>
    </row>
    <row r="19" spans="1:33" ht="51">
      <c r="A19" s="27"/>
      <c r="B19" s="27"/>
      <c r="C19" s="27"/>
      <c r="D19" s="26"/>
      <c r="E19" s="8" t="s">
        <v>18</v>
      </c>
      <c r="F19" s="9" t="s">
        <v>19</v>
      </c>
      <c r="G19" s="8" t="s">
        <v>20</v>
      </c>
      <c r="H19" s="28"/>
      <c r="I19" s="30"/>
      <c r="J19" s="8" t="s">
        <v>18</v>
      </c>
      <c r="K19" s="9" t="s">
        <v>19</v>
      </c>
      <c r="L19" s="8" t="s">
        <v>21</v>
      </c>
      <c r="M19" s="28"/>
      <c r="N19" s="10" t="s">
        <v>22</v>
      </c>
      <c r="O19" s="10" t="s">
        <v>23</v>
      </c>
      <c r="P19" s="28"/>
      <c r="Q19" s="26"/>
      <c r="R19" s="9" t="s">
        <v>18</v>
      </c>
      <c r="S19" s="9" t="s">
        <v>19</v>
      </c>
      <c r="T19" s="8" t="s">
        <v>21</v>
      </c>
      <c r="U19" s="28"/>
      <c r="V19" s="10" t="s">
        <v>22</v>
      </c>
      <c r="W19" s="10" t="s">
        <v>23</v>
      </c>
      <c r="X19" s="28"/>
      <c r="Y19" s="26"/>
      <c r="Z19" s="8" t="s">
        <v>18</v>
      </c>
      <c r="AA19" s="9" t="s">
        <v>19</v>
      </c>
      <c r="AB19" s="8" t="s">
        <v>21</v>
      </c>
      <c r="AC19" s="28"/>
      <c r="AD19" s="11" t="s">
        <v>24</v>
      </c>
      <c r="AE19" s="10" t="s">
        <v>23</v>
      </c>
      <c r="AF19" s="28"/>
      <c r="AG19" s="26"/>
    </row>
    <row r="20" spans="1:33">
      <c r="A20" s="12" t="s">
        <v>25</v>
      </c>
      <c r="B20" s="13" t="s">
        <v>26</v>
      </c>
      <c r="C20" s="13" t="s">
        <v>27</v>
      </c>
      <c r="D20" s="13" t="s">
        <v>28</v>
      </c>
      <c r="E20" s="13" t="s">
        <v>29</v>
      </c>
      <c r="F20" s="14" t="s">
        <v>30</v>
      </c>
      <c r="G20" s="13" t="s">
        <v>31</v>
      </c>
      <c r="H20" s="13" t="s">
        <v>32</v>
      </c>
      <c r="I20" s="13" t="s">
        <v>33</v>
      </c>
      <c r="J20" s="14" t="s">
        <v>34</v>
      </c>
      <c r="K20" s="15" t="s">
        <v>35</v>
      </c>
      <c r="L20" s="13" t="s">
        <v>36</v>
      </c>
      <c r="M20" s="13" t="s">
        <v>37</v>
      </c>
      <c r="N20" s="13" t="s">
        <v>38</v>
      </c>
      <c r="O20" s="13" t="s">
        <v>39</v>
      </c>
      <c r="P20" s="13" t="s">
        <v>40</v>
      </c>
      <c r="Q20" s="13" t="s">
        <v>41</v>
      </c>
      <c r="R20" s="15" t="s">
        <v>42</v>
      </c>
      <c r="S20" s="15" t="s">
        <v>43</v>
      </c>
      <c r="T20" s="13" t="s">
        <v>44</v>
      </c>
      <c r="U20" s="13" t="s">
        <v>45</v>
      </c>
      <c r="V20" s="13" t="s">
        <v>46</v>
      </c>
      <c r="W20" s="13" t="s">
        <v>47</v>
      </c>
      <c r="X20" s="13" t="s">
        <v>48</v>
      </c>
      <c r="Y20" s="13" t="s">
        <v>49</v>
      </c>
      <c r="Z20" s="15" t="s">
        <v>50</v>
      </c>
      <c r="AA20" s="15" t="s">
        <v>51</v>
      </c>
      <c r="AB20" s="13" t="s">
        <v>52</v>
      </c>
      <c r="AC20" s="13" t="s">
        <v>53</v>
      </c>
      <c r="AD20" s="13" t="s">
        <v>54</v>
      </c>
      <c r="AE20" s="13" t="s">
        <v>55</v>
      </c>
      <c r="AF20" s="13" t="s">
        <v>56</v>
      </c>
      <c r="AG20" s="13" t="s">
        <v>57</v>
      </c>
    </row>
    <row r="21" spans="1:33">
      <c r="A21" s="16"/>
      <c r="B21" s="9" t="s">
        <v>58</v>
      </c>
      <c r="C21" s="8"/>
      <c r="D21" s="8"/>
      <c r="E21" s="8" t="s">
        <v>59</v>
      </c>
      <c r="F21" s="8" t="s">
        <v>59</v>
      </c>
      <c r="G21" s="8" t="s">
        <v>59</v>
      </c>
      <c r="H21" s="17">
        <f>SUM(H22)</f>
        <v>181885.19750000004</v>
      </c>
      <c r="I21" s="17">
        <f>SUM(I22)</f>
        <v>181885.19750000004</v>
      </c>
      <c r="J21" s="8"/>
      <c r="K21" s="8"/>
      <c r="L21" s="8"/>
      <c r="M21" s="17">
        <f>SUM(M22)</f>
        <v>151387.20916666667</v>
      </c>
      <c r="N21" s="17">
        <f>SUM(N22)</f>
        <v>0</v>
      </c>
      <c r="O21" s="17">
        <f>SUM(O22)</f>
        <v>151387.20916666667</v>
      </c>
      <c r="P21" s="8"/>
      <c r="Q21" s="8"/>
      <c r="R21" s="8"/>
      <c r="S21" s="8"/>
      <c r="T21" s="8"/>
      <c r="U21" s="17">
        <f>SUM(U22)</f>
        <v>19902.311666666672</v>
      </c>
      <c r="V21" s="17">
        <f>SUM(V22)</f>
        <v>0</v>
      </c>
      <c r="W21" s="17">
        <f>SUM(W22)</f>
        <v>19902.311666666672</v>
      </c>
      <c r="X21" s="8"/>
      <c r="Y21" s="8"/>
      <c r="Z21" s="8"/>
      <c r="AA21" s="8"/>
      <c r="AB21" s="8"/>
      <c r="AC21" s="17">
        <f>SUM(AC22)</f>
        <v>10595.676666666666</v>
      </c>
      <c r="AD21" s="17">
        <f>SUM(AD22)</f>
        <v>0</v>
      </c>
      <c r="AE21" s="17">
        <f>SUM(AE22)</f>
        <v>10595.676666666666</v>
      </c>
      <c r="AF21" s="8"/>
      <c r="AG21" s="8"/>
    </row>
    <row r="22" spans="1:33">
      <c r="A22" s="8">
        <v>1</v>
      </c>
      <c r="B22" s="9" t="s">
        <v>0</v>
      </c>
      <c r="C22" s="8"/>
      <c r="D22" s="8"/>
      <c r="E22" s="8" t="s">
        <v>59</v>
      </c>
      <c r="F22" s="8" t="s">
        <v>59</v>
      </c>
      <c r="G22" s="8" t="s">
        <v>59</v>
      </c>
      <c r="H22" s="17">
        <f>SUM(H23:H35)</f>
        <v>181885.19750000004</v>
      </c>
      <c r="I22" s="17">
        <f>SUM(I23:I35)</f>
        <v>181885.19750000004</v>
      </c>
      <c r="J22" s="8"/>
      <c r="K22" s="8"/>
      <c r="L22" s="8"/>
      <c r="M22" s="17">
        <f>SUM(M23:M35)</f>
        <v>151387.20916666667</v>
      </c>
      <c r="N22" s="17">
        <f>SUM(N23:N35)</f>
        <v>0</v>
      </c>
      <c r="O22" s="17">
        <f>SUM(O23:O35)</f>
        <v>151387.20916666667</v>
      </c>
      <c r="P22" s="8"/>
      <c r="Q22" s="8"/>
      <c r="R22" s="8"/>
      <c r="S22" s="8"/>
      <c r="T22" s="8"/>
      <c r="U22" s="17">
        <f>SUM(U23:U35)</f>
        <v>19902.311666666672</v>
      </c>
      <c r="V22" s="17">
        <f>SUM(V23:V35)</f>
        <v>0</v>
      </c>
      <c r="W22" s="17">
        <f>SUM(W23:W35)</f>
        <v>19902.311666666672</v>
      </c>
      <c r="X22" s="8"/>
      <c r="Y22" s="8"/>
      <c r="Z22" s="8"/>
      <c r="AA22" s="8"/>
      <c r="AB22" s="8"/>
      <c r="AC22" s="17">
        <f>SUM(AC23:AC35)</f>
        <v>10595.676666666666</v>
      </c>
      <c r="AD22" s="17">
        <f>SUM(AD23:AD35)</f>
        <v>0</v>
      </c>
      <c r="AE22" s="17">
        <f>SUM(AE23:AE35)</f>
        <v>10595.676666666666</v>
      </c>
      <c r="AF22" s="8"/>
      <c r="AG22" s="8"/>
    </row>
    <row r="23" spans="1:33" s="21" customFormat="1" ht="38.25">
      <c r="A23" s="19">
        <f>A22+1</f>
        <v>2</v>
      </c>
      <c r="B23" s="20" t="s">
        <v>63</v>
      </c>
      <c r="C23" s="19">
        <v>2021</v>
      </c>
      <c r="D23" s="19">
        <v>2021</v>
      </c>
      <c r="E23" s="19" t="s">
        <v>59</v>
      </c>
      <c r="F23" s="19" t="s">
        <v>59</v>
      </c>
      <c r="G23" s="19">
        <f>+L23</f>
        <v>1</v>
      </c>
      <c r="H23" s="18">
        <f t="shared" ref="H23:H30" si="0">+I23</f>
        <v>82.5</v>
      </c>
      <c r="I23" s="18">
        <f t="shared" ref="I23:I28" si="1">+M23+U23+AC23</f>
        <v>82.5</v>
      </c>
      <c r="J23" s="19" t="s">
        <v>59</v>
      </c>
      <c r="K23" s="19" t="s">
        <v>59</v>
      </c>
      <c r="L23" s="19">
        <v>1</v>
      </c>
      <c r="M23" s="18">
        <f t="shared" ref="M23:M28" si="2">O23</f>
        <v>82.5</v>
      </c>
      <c r="N23" s="18" t="s">
        <v>61</v>
      </c>
      <c r="O23" s="18">
        <f>99/120*100</f>
        <v>82.5</v>
      </c>
      <c r="P23" s="19" t="s">
        <v>61</v>
      </c>
      <c r="Q23" s="19" t="s">
        <v>61</v>
      </c>
      <c r="R23" s="19" t="s">
        <v>59</v>
      </c>
      <c r="S23" s="19" t="s">
        <v>59</v>
      </c>
      <c r="T23" s="19" t="s">
        <v>59</v>
      </c>
      <c r="U23" s="18" t="s">
        <v>60</v>
      </c>
      <c r="V23" s="18" t="s">
        <v>61</v>
      </c>
      <c r="W23" s="18" t="s">
        <v>61</v>
      </c>
      <c r="X23" s="19" t="s">
        <v>61</v>
      </c>
      <c r="Y23" s="19" t="s">
        <v>61</v>
      </c>
      <c r="Z23" s="19" t="s">
        <v>59</v>
      </c>
      <c r="AA23" s="19" t="s">
        <v>59</v>
      </c>
      <c r="AB23" s="19" t="s">
        <v>59</v>
      </c>
      <c r="AC23" s="19" t="s">
        <v>61</v>
      </c>
      <c r="AD23" s="19" t="s">
        <v>61</v>
      </c>
      <c r="AE23" s="19" t="s">
        <v>61</v>
      </c>
      <c r="AF23" s="19" t="s">
        <v>62</v>
      </c>
      <c r="AG23" s="19" t="s">
        <v>61</v>
      </c>
    </row>
    <row r="24" spans="1:33" s="21" customFormat="1" ht="38.25">
      <c r="A24" s="19">
        <f t="shared" ref="A24:A35" si="3">A23+1</f>
        <v>3</v>
      </c>
      <c r="B24" s="20" t="s">
        <v>64</v>
      </c>
      <c r="C24" s="19">
        <v>2021</v>
      </c>
      <c r="D24" s="19">
        <v>2021</v>
      </c>
      <c r="E24" s="19" t="s">
        <v>59</v>
      </c>
      <c r="F24" s="19" t="s">
        <v>59</v>
      </c>
      <c r="G24" s="19">
        <f>+L24</f>
        <v>1</v>
      </c>
      <c r="H24" s="18">
        <f t="shared" si="0"/>
        <v>70</v>
      </c>
      <c r="I24" s="18">
        <f t="shared" si="1"/>
        <v>70</v>
      </c>
      <c r="J24" s="19" t="s">
        <v>59</v>
      </c>
      <c r="K24" s="19" t="s">
        <v>59</v>
      </c>
      <c r="L24" s="19">
        <v>1</v>
      </c>
      <c r="M24" s="18">
        <f t="shared" si="2"/>
        <v>70</v>
      </c>
      <c r="N24" s="18" t="s">
        <v>61</v>
      </c>
      <c r="O24" s="18">
        <f>84/120*100</f>
        <v>70</v>
      </c>
      <c r="P24" s="19" t="s">
        <v>61</v>
      </c>
      <c r="Q24" s="19" t="s">
        <v>61</v>
      </c>
      <c r="R24" s="19" t="s">
        <v>59</v>
      </c>
      <c r="S24" s="19" t="s">
        <v>59</v>
      </c>
      <c r="T24" s="19" t="s">
        <v>59</v>
      </c>
      <c r="U24" s="18">
        <v>0</v>
      </c>
      <c r="V24" s="18" t="s">
        <v>61</v>
      </c>
      <c r="W24" s="18">
        <v>0</v>
      </c>
      <c r="X24" s="19" t="s">
        <v>61</v>
      </c>
      <c r="Y24" s="19" t="s">
        <v>61</v>
      </c>
      <c r="Z24" s="19" t="s">
        <v>59</v>
      </c>
      <c r="AA24" s="19" t="s">
        <v>59</v>
      </c>
      <c r="AB24" s="19" t="s">
        <v>59</v>
      </c>
      <c r="AC24" s="19" t="s">
        <v>61</v>
      </c>
      <c r="AD24" s="19" t="s">
        <v>61</v>
      </c>
      <c r="AE24" s="19" t="s">
        <v>61</v>
      </c>
      <c r="AF24" s="19" t="s">
        <v>61</v>
      </c>
      <c r="AG24" s="19" t="s">
        <v>61</v>
      </c>
    </row>
    <row r="25" spans="1:33" s="21" customFormat="1" ht="27" customHeight="1">
      <c r="A25" s="19">
        <f t="shared" si="3"/>
        <v>4</v>
      </c>
      <c r="B25" s="20" t="s">
        <v>82</v>
      </c>
      <c r="C25" s="19">
        <v>2021</v>
      </c>
      <c r="D25" s="19">
        <v>2021</v>
      </c>
      <c r="E25" s="19" t="s">
        <v>59</v>
      </c>
      <c r="F25" s="19" t="s">
        <v>59</v>
      </c>
      <c r="G25" s="19">
        <v>1</v>
      </c>
      <c r="H25" s="18">
        <f t="shared" si="0"/>
        <v>2250</v>
      </c>
      <c r="I25" s="18">
        <f t="shared" si="1"/>
        <v>2250</v>
      </c>
      <c r="J25" s="19" t="s">
        <v>59</v>
      </c>
      <c r="K25" s="19" t="s">
        <v>59</v>
      </c>
      <c r="L25" s="19">
        <v>1</v>
      </c>
      <c r="M25" s="18">
        <f t="shared" si="2"/>
        <v>2250</v>
      </c>
      <c r="N25" s="18" t="s">
        <v>61</v>
      </c>
      <c r="O25" s="18">
        <f>2700/120*100</f>
        <v>2250</v>
      </c>
      <c r="P25" s="19" t="s">
        <v>61</v>
      </c>
      <c r="Q25" s="19" t="s">
        <v>61</v>
      </c>
      <c r="R25" s="19" t="s">
        <v>59</v>
      </c>
      <c r="S25" s="19" t="s">
        <v>59</v>
      </c>
      <c r="T25" s="19" t="s">
        <v>59</v>
      </c>
      <c r="U25" s="18" t="s">
        <v>60</v>
      </c>
      <c r="V25" s="18" t="s">
        <v>61</v>
      </c>
      <c r="W25" s="18" t="s">
        <v>61</v>
      </c>
      <c r="X25" s="19" t="s">
        <v>61</v>
      </c>
      <c r="Y25" s="19" t="s">
        <v>61</v>
      </c>
      <c r="Z25" s="19" t="s">
        <v>59</v>
      </c>
      <c r="AA25" s="19" t="s">
        <v>59</v>
      </c>
      <c r="AB25" s="19" t="s">
        <v>59</v>
      </c>
      <c r="AC25" s="19" t="s">
        <v>61</v>
      </c>
      <c r="AD25" s="19" t="s">
        <v>61</v>
      </c>
      <c r="AE25" s="19" t="s">
        <v>61</v>
      </c>
      <c r="AF25" s="19" t="s">
        <v>61</v>
      </c>
      <c r="AG25" s="19" t="s">
        <v>61</v>
      </c>
    </row>
    <row r="26" spans="1:33" s="21" customFormat="1" ht="25.5">
      <c r="A26" s="19">
        <f t="shared" si="3"/>
        <v>5</v>
      </c>
      <c r="B26" s="20" t="s">
        <v>65</v>
      </c>
      <c r="C26" s="19">
        <v>2021</v>
      </c>
      <c r="D26" s="19">
        <v>2021</v>
      </c>
      <c r="E26" s="19" t="s">
        <v>59</v>
      </c>
      <c r="F26" s="19" t="s">
        <v>59</v>
      </c>
      <c r="G26" s="19">
        <v>8</v>
      </c>
      <c r="H26" s="18">
        <f t="shared" si="0"/>
        <v>40</v>
      </c>
      <c r="I26" s="18">
        <f t="shared" si="1"/>
        <v>40</v>
      </c>
      <c r="J26" s="19" t="s">
        <v>59</v>
      </c>
      <c r="K26" s="19" t="s">
        <v>59</v>
      </c>
      <c r="L26" s="19">
        <v>8</v>
      </c>
      <c r="M26" s="18">
        <f t="shared" si="2"/>
        <v>40</v>
      </c>
      <c r="N26" s="18" t="s">
        <v>61</v>
      </c>
      <c r="O26" s="18">
        <f>48/120*100</f>
        <v>40</v>
      </c>
      <c r="P26" s="19" t="s">
        <v>61</v>
      </c>
      <c r="Q26" s="19" t="s">
        <v>61</v>
      </c>
      <c r="R26" s="19" t="s">
        <v>59</v>
      </c>
      <c r="S26" s="19" t="s">
        <v>59</v>
      </c>
      <c r="T26" s="19" t="s">
        <v>59</v>
      </c>
      <c r="U26" s="18">
        <v>0</v>
      </c>
      <c r="V26" s="18" t="s">
        <v>61</v>
      </c>
      <c r="W26" s="18">
        <v>0</v>
      </c>
      <c r="X26" s="19" t="s">
        <v>61</v>
      </c>
      <c r="Y26" s="19" t="s">
        <v>61</v>
      </c>
      <c r="Z26" s="19" t="s">
        <v>59</v>
      </c>
      <c r="AA26" s="19" t="s">
        <v>59</v>
      </c>
      <c r="AB26" s="19" t="s">
        <v>59</v>
      </c>
      <c r="AC26" s="19">
        <v>0</v>
      </c>
      <c r="AD26" s="19" t="s">
        <v>61</v>
      </c>
      <c r="AE26" s="19">
        <v>0</v>
      </c>
      <c r="AF26" s="19" t="s">
        <v>61</v>
      </c>
      <c r="AG26" s="19" t="s">
        <v>61</v>
      </c>
    </row>
    <row r="27" spans="1:33" s="21" customFormat="1">
      <c r="A27" s="19">
        <f t="shared" si="3"/>
        <v>6</v>
      </c>
      <c r="B27" s="20" t="s">
        <v>66</v>
      </c>
      <c r="C27" s="19">
        <v>2021</v>
      </c>
      <c r="D27" s="19">
        <v>2021</v>
      </c>
      <c r="E27" s="19" t="s">
        <v>59</v>
      </c>
      <c r="F27" s="19" t="s">
        <v>59</v>
      </c>
      <c r="G27" s="19">
        <f>+L27</f>
        <v>4</v>
      </c>
      <c r="H27" s="18">
        <f t="shared" si="0"/>
        <v>131.66666666666666</v>
      </c>
      <c r="I27" s="18">
        <f t="shared" si="1"/>
        <v>131.66666666666666</v>
      </c>
      <c r="J27" s="19" t="s">
        <v>59</v>
      </c>
      <c r="K27" s="19" t="s">
        <v>59</v>
      </c>
      <c r="L27" s="19">
        <v>4</v>
      </c>
      <c r="M27" s="18">
        <f t="shared" si="2"/>
        <v>131.66666666666666</v>
      </c>
      <c r="N27" s="18">
        <v>0</v>
      </c>
      <c r="O27" s="18">
        <f>158/120*100</f>
        <v>131.66666666666666</v>
      </c>
      <c r="P27" s="19" t="s">
        <v>61</v>
      </c>
      <c r="Q27" s="19" t="s">
        <v>61</v>
      </c>
      <c r="R27" s="19" t="s">
        <v>59</v>
      </c>
      <c r="S27" s="19" t="s">
        <v>59</v>
      </c>
      <c r="T27" s="19" t="s">
        <v>59</v>
      </c>
      <c r="U27" s="18">
        <v>0</v>
      </c>
      <c r="V27" s="18">
        <v>0</v>
      </c>
      <c r="W27" s="18">
        <v>0</v>
      </c>
      <c r="X27" s="19" t="s">
        <v>61</v>
      </c>
      <c r="Y27" s="19" t="s">
        <v>61</v>
      </c>
      <c r="Z27" s="19" t="s">
        <v>59</v>
      </c>
      <c r="AA27" s="19" t="s">
        <v>59</v>
      </c>
      <c r="AB27" s="19" t="s">
        <v>59</v>
      </c>
      <c r="AC27" s="19">
        <v>0</v>
      </c>
      <c r="AD27" s="19">
        <v>0</v>
      </c>
      <c r="AE27" s="19">
        <v>0</v>
      </c>
      <c r="AF27" s="19" t="s">
        <v>61</v>
      </c>
      <c r="AG27" s="19" t="s">
        <v>61</v>
      </c>
    </row>
    <row r="28" spans="1:33" s="21" customFormat="1" ht="25.5">
      <c r="A28" s="19">
        <f t="shared" si="3"/>
        <v>7</v>
      </c>
      <c r="B28" s="20" t="s">
        <v>67</v>
      </c>
      <c r="C28" s="19">
        <v>2021</v>
      </c>
      <c r="D28" s="19">
        <v>2021</v>
      </c>
      <c r="E28" s="19" t="s">
        <v>59</v>
      </c>
      <c r="F28" s="19" t="s">
        <v>59</v>
      </c>
      <c r="G28" s="19">
        <f>+L28</f>
        <v>2</v>
      </c>
      <c r="H28" s="18">
        <f t="shared" si="0"/>
        <v>26.666666666666668</v>
      </c>
      <c r="I28" s="18">
        <f t="shared" si="1"/>
        <v>26.666666666666668</v>
      </c>
      <c r="J28" s="19" t="s">
        <v>59</v>
      </c>
      <c r="K28" s="19" t="s">
        <v>59</v>
      </c>
      <c r="L28" s="19">
        <v>2</v>
      </c>
      <c r="M28" s="18">
        <f t="shared" si="2"/>
        <v>26.666666666666668</v>
      </c>
      <c r="N28" s="18">
        <v>0</v>
      </c>
      <c r="O28" s="18">
        <f>32/120*100</f>
        <v>26.666666666666668</v>
      </c>
      <c r="P28" s="19" t="s">
        <v>61</v>
      </c>
      <c r="Q28" s="19" t="s">
        <v>61</v>
      </c>
      <c r="R28" s="19" t="s">
        <v>59</v>
      </c>
      <c r="S28" s="19" t="s">
        <v>59</v>
      </c>
      <c r="T28" s="19" t="s">
        <v>59</v>
      </c>
      <c r="U28" s="18">
        <v>0</v>
      </c>
      <c r="V28" s="18">
        <v>0</v>
      </c>
      <c r="W28" s="18">
        <v>0</v>
      </c>
      <c r="X28" s="19" t="s">
        <v>61</v>
      </c>
      <c r="Y28" s="19" t="s">
        <v>61</v>
      </c>
      <c r="Z28" s="19" t="s">
        <v>59</v>
      </c>
      <c r="AA28" s="19" t="s">
        <v>59</v>
      </c>
      <c r="AB28" s="19" t="s">
        <v>59</v>
      </c>
      <c r="AC28" s="19">
        <v>0</v>
      </c>
      <c r="AD28" s="19">
        <v>0</v>
      </c>
      <c r="AE28" s="19">
        <v>0</v>
      </c>
      <c r="AF28" s="19" t="s">
        <v>61</v>
      </c>
      <c r="AG28" s="19" t="s">
        <v>61</v>
      </c>
    </row>
    <row r="29" spans="1:33" s="21" customFormat="1" ht="25.5">
      <c r="A29" s="19">
        <f t="shared" si="3"/>
        <v>8</v>
      </c>
      <c r="B29" s="20" t="s">
        <v>73</v>
      </c>
      <c r="C29" s="19">
        <v>2021</v>
      </c>
      <c r="D29" s="19">
        <v>2023</v>
      </c>
      <c r="E29" s="19" t="s">
        <v>59</v>
      </c>
      <c r="F29" s="19" t="s">
        <v>59</v>
      </c>
      <c r="G29" s="19">
        <f>+L29+T29+AB29</f>
        <v>33029</v>
      </c>
      <c r="H29" s="18">
        <f t="shared" si="0"/>
        <v>176457.43250000002</v>
      </c>
      <c r="I29" s="18">
        <f t="shared" ref="I29:I30" si="4">+M29+U29+AC29</f>
        <v>176457.43250000002</v>
      </c>
      <c r="J29" s="19" t="s">
        <v>59</v>
      </c>
      <c r="K29" s="19" t="s">
        <v>59</v>
      </c>
      <c r="L29" s="19">
        <v>27595</v>
      </c>
      <c r="M29" s="18">
        <f>O29</f>
        <v>147426.28750000001</v>
      </c>
      <c r="N29" s="18" t="s">
        <v>61</v>
      </c>
      <c r="O29" s="18">
        <f>(L29*(6033+378)/1000)/120*100</f>
        <v>147426.28750000001</v>
      </c>
      <c r="P29" s="19" t="s">
        <v>61</v>
      </c>
      <c r="Q29" s="19" t="s">
        <v>61</v>
      </c>
      <c r="R29" s="19" t="s">
        <v>59</v>
      </c>
      <c r="S29" s="19" t="s">
        <v>59</v>
      </c>
      <c r="T29" s="19">
        <f>33029-AB29-L29</f>
        <v>3588</v>
      </c>
      <c r="U29" s="18">
        <f>W29</f>
        <v>19168.890000000003</v>
      </c>
      <c r="V29" s="18" t="s">
        <v>61</v>
      </c>
      <c r="W29" s="18">
        <f>(T29*(6033+378)/1000)/120*100</f>
        <v>19168.890000000003</v>
      </c>
      <c r="X29" s="19" t="s">
        <v>61</v>
      </c>
      <c r="Y29" s="19" t="s">
        <v>61</v>
      </c>
      <c r="Z29" s="19" t="s">
        <v>59</v>
      </c>
      <c r="AA29" s="19" t="s">
        <v>59</v>
      </c>
      <c r="AB29" s="19">
        <v>1846</v>
      </c>
      <c r="AC29" s="18">
        <f>AE29</f>
        <v>9862.255000000001</v>
      </c>
      <c r="AD29" s="19" t="s">
        <v>61</v>
      </c>
      <c r="AE29" s="18">
        <f>(AB29*(6033+378)/1000)/120*100</f>
        <v>9862.255000000001</v>
      </c>
      <c r="AF29" s="19" t="s">
        <v>61</v>
      </c>
      <c r="AG29" s="19" t="s">
        <v>61</v>
      </c>
    </row>
    <row r="30" spans="1:33" s="21" customFormat="1" ht="25.5">
      <c r="A30" s="19">
        <f t="shared" si="3"/>
        <v>9</v>
      </c>
      <c r="B30" s="20" t="s">
        <v>74</v>
      </c>
      <c r="C30" s="19">
        <v>2021</v>
      </c>
      <c r="D30" s="19">
        <v>2023</v>
      </c>
      <c r="E30" s="19"/>
      <c r="F30" s="19"/>
      <c r="G30" s="19">
        <f>+L30+T30+AB30</f>
        <v>90</v>
      </c>
      <c r="H30" s="18">
        <f t="shared" si="0"/>
        <v>950.26499999999999</v>
      </c>
      <c r="I30" s="18">
        <f t="shared" si="4"/>
        <v>950.26499999999999</v>
      </c>
      <c r="J30" s="19"/>
      <c r="K30" s="19"/>
      <c r="L30" s="19">
        <v>30</v>
      </c>
      <c r="M30" s="18">
        <f>O30</f>
        <v>316.755</v>
      </c>
      <c r="N30" s="18">
        <v>0</v>
      </c>
      <c r="O30" s="18">
        <f>(L30*(11811+859.2)/1000)/120*100</f>
        <v>316.755</v>
      </c>
      <c r="P30" s="19"/>
      <c r="Q30" s="19"/>
      <c r="R30" s="19"/>
      <c r="S30" s="19"/>
      <c r="T30" s="19">
        <v>30</v>
      </c>
      <c r="U30" s="18">
        <f>W30</f>
        <v>316.755</v>
      </c>
      <c r="V30" s="18">
        <v>0</v>
      </c>
      <c r="W30" s="18">
        <f>(T30*(11811+859.2)/1000)/120*100</f>
        <v>316.755</v>
      </c>
      <c r="X30" s="19"/>
      <c r="Y30" s="19"/>
      <c r="Z30" s="19"/>
      <c r="AA30" s="19"/>
      <c r="AB30" s="19">
        <v>30</v>
      </c>
      <c r="AC30" s="18">
        <f>AE30</f>
        <v>316.755</v>
      </c>
      <c r="AD30" s="19">
        <v>0</v>
      </c>
      <c r="AE30" s="18">
        <f>(AB30*(11811+859.2)/1000)/120*100</f>
        <v>316.755</v>
      </c>
      <c r="AF30" s="19"/>
      <c r="AG30" s="19"/>
    </row>
    <row r="31" spans="1:33" s="21" customFormat="1" ht="38.25">
      <c r="A31" s="19">
        <f t="shared" si="3"/>
        <v>10</v>
      </c>
      <c r="B31" s="20" t="s">
        <v>68</v>
      </c>
      <c r="C31" s="19">
        <v>2021</v>
      </c>
      <c r="D31" s="19">
        <v>2021</v>
      </c>
      <c r="E31" s="19" t="s">
        <v>59</v>
      </c>
      <c r="F31" s="19" t="s">
        <v>59</v>
      </c>
      <c r="G31" s="19">
        <f>+L31</f>
        <v>4</v>
      </c>
      <c r="H31" s="18">
        <f t="shared" ref="H31:H35" si="5">+I31</f>
        <v>229.99999999999997</v>
      </c>
      <c r="I31" s="18">
        <f t="shared" ref="I31:I35" si="6">+M31+U31+AC31</f>
        <v>229.99999999999997</v>
      </c>
      <c r="J31" s="19" t="s">
        <v>59</v>
      </c>
      <c r="K31" s="19" t="s">
        <v>59</v>
      </c>
      <c r="L31" s="19">
        <v>4</v>
      </c>
      <c r="M31" s="18">
        <f t="shared" ref="M31:M34" si="7">O31</f>
        <v>229.99999999999997</v>
      </c>
      <c r="N31" s="18" t="s">
        <v>61</v>
      </c>
      <c r="O31" s="18">
        <f>276/120*100</f>
        <v>229.99999999999997</v>
      </c>
      <c r="P31" s="19" t="s">
        <v>61</v>
      </c>
      <c r="Q31" s="19" t="s">
        <v>61</v>
      </c>
      <c r="R31" s="19" t="s">
        <v>59</v>
      </c>
      <c r="S31" s="19" t="s">
        <v>59</v>
      </c>
      <c r="T31" s="19" t="s">
        <v>59</v>
      </c>
      <c r="U31" s="18" t="s">
        <v>61</v>
      </c>
      <c r="V31" s="18" t="s">
        <v>61</v>
      </c>
      <c r="W31" s="18" t="s">
        <v>61</v>
      </c>
      <c r="X31" s="19" t="s">
        <v>61</v>
      </c>
      <c r="Y31" s="19" t="s">
        <v>61</v>
      </c>
      <c r="Z31" s="19" t="s">
        <v>59</v>
      </c>
      <c r="AA31" s="19" t="s">
        <v>59</v>
      </c>
      <c r="AB31" s="19" t="s">
        <v>59</v>
      </c>
      <c r="AC31" s="19" t="s">
        <v>61</v>
      </c>
      <c r="AD31" s="19" t="s">
        <v>61</v>
      </c>
      <c r="AE31" s="19" t="s">
        <v>61</v>
      </c>
      <c r="AF31" s="19" t="s">
        <v>61</v>
      </c>
      <c r="AG31" s="19" t="s">
        <v>61</v>
      </c>
    </row>
    <row r="32" spans="1:33" s="21" customFormat="1" ht="25.5">
      <c r="A32" s="19">
        <f t="shared" si="3"/>
        <v>11</v>
      </c>
      <c r="B32" s="20" t="s">
        <v>69</v>
      </c>
      <c r="C32" s="19">
        <v>2021</v>
      </c>
      <c r="D32" s="19">
        <v>2021</v>
      </c>
      <c r="E32" s="19" t="s">
        <v>59</v>
      </c>
      <c r="F32" s="19" t="s">
        <v>59</v>
      </c>
      <c r="G32" s="19">
        <v>4</v>
      </c>
      <c r="H32" s="18">
        <f t="shared" si="5"/>
        <v>176.66666666666666</v>
      </c>
      <c r="I32" s="18">
        <f t="shared" si="6"/>
        <v>176.66666666666666</v>
      </c>
      <c r="J32" s="19" t="s">
        <v>59</v>
      </c>
      <c r="K32" s="19" t="s">
        <v>59</v>
      </c>
      <c r="L32" s="19">
        <v>4</v>
      </c>
      <c r="M32" s="18">
        <f t="shared" si="7"/>
        <v>176.66666666666666</v>
      </c>
      <c r="N32" s="18" t="s">
        <v>61</v>
      </c>
      <c r="O32" s="18">
        <f>212/120*100</f>
        <v>176.66666666666666</v>
      </c>
      <c r="P32" s="19" t="s">
        <v>61</v>
      </c>
      <c r="Q32" s="19" t="s">
        <v>61</v>
      </c>
      <c r="R32" s="19" t="s">
        <v>59</v>
      </c>
      <c r="S32" s="19" t="s">
        <v>59</v>
      </c>
      <c r="T32" s="19" t="s">
        <v>59</v>
      </c>
      <c r="U32" s="18">
        <v>0</v>
      </c>
      <c r="V32" s="18" t="s">
        <v>61</v>
      </c>
      <c r="W32" s="18">
        <v>0</v>
      </c>
      <c r="X32" s="19" t="s">
        <v>61</v>
      </c>
      <c r="Y32" s="19" t="s">
        <v>61</v>
      </c>
      <c r="Z32" s="19" t="s">
        <v>59</v>
      </c>
      <c r="AA32" s="19" t="s">
        <v>59</v>
      </c>
      <c r="AB32" s="19" t="s">
        <v>59</v>
      </c>
      <c r="AC32" s="19" t="s">
        <v>61</v>
      </c>
      <c r="AD32" s="19" t="s">
        <v>61</v>
      </c>
      <c r="AE32" s="19" t="s">
        <v>61</v>
      </c>
      <c r="AF32" s="19" t="s">
        <v>61</v>
      </c>
      <c r="AG32" s="19" t="s">
        <v>61</v>
      </c>
    </row>
    <row r="33" spans="1:33" s="21" customFormat="1" ht="25.5">
      <c r="A33" s="19">
        <f t="shared" si="3"/>
        <v>12</v>
      </c>
      <c r="B33" s="20" t="s">
        <v>70</v>
      </c>
      <c r="C33" s="19">
        <v>2021</v>
      </c>
      <c r="D33" s="19">
        <v>2023</v>
      </c>
      <c r="E33" s="19" t="s">
        <v>59</v>
      </c>
      <c r="F33" s="19" t="s">
        <v>59</v>
      </c>
      <c r="G33" s="19">
        <f>+L33+T33+AB33</f>
        <v>60</v>
      </c>
      <c r="H33" s="18">
        <f t="shared" si="5"/>
        <v>1250.0000000000002</v>
      </c>
      <c r="I33" s="18">
        <f t="shared" si="6"/>
        <v>1250.0000000000002</v>
      </c>
      <c r="J33" s="19" t="s">
        <v>59</v>
      </c>
      <c r="K33" s="19" t="s">
        <v>59</v>
      </c>
      <c r="L33" s="19">
        <v>20</v>
      </c>
      <c r="M33" s="18">
        <f t="shared" si="7"/>
        <v>416.66666666666674</v>
      </c>
      <c r="N33" s="18" t="s">
        <v>61</v>
      </c>
      <c r="O33" s="18">
        <f>25/120*100*L33</f>
        <v>416.66666666666674</v>
      </c>
      <c r="P33" s="19" t="s">
        <v>61</v>
      </c>
      <c r="Q33" s="19" t="s">
        <v>61</v>
      </c>
      <c r="R33" s="19" t="s">
        <v>59</v>
      </c>
      <c r="S33" s="19" t="s">
        <v>59</v>
      </c>
      <c r="T33" s="19">
        <v>20</v>
      </c>
      <c r="U33" s="18">
        <f>W33</f>
        <v>416.66666666666674</v>
      </c>
      <c r="V33" s="18" t="s">
        <v>61</v>
      </c>
      <c r="W33" s="18">
        <f>25/120*100*T33</f>
        <v>416.66666666666674</v>
      </c>
      <c r="X33" s="19" t="s">
        <v>61</v>
      </c>
      <c r="Y33" s="19" t="s">
        <v>61</v>
      </c>
      <c r="Z33" s="19" t="s">
        <v>59</v>
      </c>
      <c r="AA33" s="19" t="s">
        <v>59</v>
      </c>
      <c r="AB33" s="19">
        <v>20</v>
      </c>
      <c r="AC33" s="22">
        <f>AE33</f>
        <v>416.66666666666674</v>
      </c>
      <c r="AD33" s="19" t="s">
        <v>61</v>
      </c>
      <c r="AE33" s="18">
        <f>25/120*100*AB33</f>
        <v>416.66666666666674</v>
      </c>
      <c r="AF33" s="19" t="s">
        <v>61</v>
      </c>
      <c r="AG33" s="19" t="s">
        <v>61</v>
      </c>
    </row>
    <row r="34" spans="1:33" s="21" customFormat="1" ht="25.5">
      <c r="A34" s="19">
        <f t="shared" si="3"/>
        <v>13</v>
      </c>
      <c r="B34" s="20" t="s">
        <v>71</v>
      </c>
      <c r="C34" s="19">
        <v>2021</v>
      </c>
      <c r="D34" s="19">
        <v>2021</v>
      </c>
      <c r="E34" s="19" t="s">
        <v>59</v>
      </c>
      <c r="F34" s="19" t="s">
        <v>59</v>
      </c>
      <c r="G34" s="19">
        <v>1</v>
      </c>
      <c r="H34" s="18">
        <f t="shared" si="5"/>
        <v>46.666666666666664</v>
      </c>
      <c r="I34" s="18">
        <f t="shared" si="6"/>
        <v>46.666666666666664</v>
      </c>
      <c r="J34" s="19" t="s">
        <v>59</v>
      </c>
      <c r="K34" s="19" t="s">
        <v>59</v>
      </c>
      <c r="L34" s="19">
        <v>1</v>
      </c>
      <c r="M34" s="18">
        <f t="shared" si="7"/>
        <v>46.666666666666664</v>
      </c>
      <c r="N34" s="18" t="s">
        <v>61</v>
      </c>
      <c r="O34" s="18">
        <f>56/120*100</f>
        <v>46.666666666666664</v>
      </c>
      <c r="P34" s="19" t="s">
        <v>61</v>
      </c>
      <c r="Q34" s="19" t="s">
        <v>61</v>
      </c>
      <c r="R34" s="19" t="s">
        <v>59</v>
      </c>
      <c r="S34" s="19" t="s">
        <v>59</v>
      </c>
      <c r="T34" s="19" t="s">
        <v>59</v>
      </c>
      <c r="U34" s="18">
        <v>0</v>
      </c>
      <c r="V34" s="18">
        <v>0</v>
      </c>
      <c r="W34" s="18" t="s">
        <v>61</v>
      </c>
      <c r="X34" s="19" t="s">
        <v>61</v>
      </c>
      <c r="Y34" s="19" t="s">
        <v>61</v>
      </c>
      <c r="Z34" s="19" t="s">
        <v>59</v>
      </c>
      <c r="AA34" s="19" t="s">
        <v>59</v>
      </c>
      <c r="AB34" s="19" t="s">
        <v>59</v>
      </c>
      <c r="AC34" s="19">
        <v>0</v>
      </c>
      <c r="AD34" s="19">
        <v>0</v>
      </c>
      <c r="AE34" s="19" t="s">
        <v>61</v>
      </c>
      <c r="AF34" s="19" t="s">
        <v>61</v>
      </c>
      <c r="AG34" s="19" t="s">
        <v>61</v>
      </c>
    </row>
    <row r="35" spans="1:33" s="21" customFormat="1">
      <c r="A35" s="19">
        <f t="shared" si="3"/>
        <v>14</v>
      </c>
      <c r="B35" s="20" t="s">
        <v>72</v>
      </c>
      <c r="C35" s="19">
        <v>2021</v>
      </c>
      <c r="D35" s="19">
        <v>2021</v>
      </c>
      <c r="E35" s="19" t="s">
        <v>59</v>
      </c>
      <c r="F35" s="19" t="s">
        <v>59</v>
      </c>
      <c r="G35" s="19">
        <v>30</v>
      </c>
      <c r="H35" s="18">
        <f t="shared" si="5"/>
        <v>173.33333333333334</v>
      </c>
      <c r="I35" s="18">
        <f t="shared" si="6"/>
        <v>173.33333333333334</v>
      </c>
      <c r="J35" s="19" t="s">
        <v>59</v>
      </c>
      <c r="K35" s="19" t="s">
        <v>59</v>
      </c>
      <c r="L35" s="19">
        <v>30</v>
      </c>
      <c r="M35" s="18">
        <f>O35</f>
        <v>173.33333333333334</v>
      </c>
      <c r="N35" s="18" t="s">
        <v>61</v>
      </c>
      <c r="O35" s="18">
        <f>208/120*100</f>
        <v>173.33333333333334</v>
      </c>
      <c r="P35" s="19" t="s">
        <v>61</v>
      </c>
      <c r="Q35" s="19" t="s">
        <v>61</v>
      </c>
      <c r="R35" s="19" t="s">
        <v>59</v>
      </c>
      <c r="S35" s="19" t="s">
        <v>59</v>
      </c>
      <c r="T35" s="19" t="s">
        <v>59</v>
      </c>
      <c r="U35" s="18">
        <v>0</v>
      </c>
      <c r="V35" s="18">
        <v>0</v>
      </c>
      <c r="W35" s="18" t="s">
        <v>61</v>
      </c>
      <c r="X35" s="19" t="s">
        <v>61</v>
      </c>
      <c r="Y35" s="19" t="s">
        <v>61</v>
      </c>
      <c r="Z35" s="19" t="s">
        <v>59</v>
      </c>
      <c r="AA35" s="19" t="s">
        <v>59</v>
      </c>
      <c r="AB35" s="19" t="s">
        <v>59</v>
      </c>
      <c r="AC35" s="19">
        <v>0</v>
      </c>
      <c r="AD35" s="19">
        <v>0</v>
      </c>
      <c r="AE35" s="19" t="s">
        <v>61</v>
      </c>
      <c r="AF35" s="19" t="s">
        <v>61</v>
      </c>
      <c r="AG35" s="19" t="s">
        <v>61</v>
      </c>
    </row>
    <row r="37" spans="1:33">
      <c r="H37" s="37">
        <f>H22-H29-H30</f>
        <v>4477.5000000000136</v>
      </c>
    </row>
  </sheetData>
  <mergeCells count="39">
    <mergeCell ref="R1:U1"/>
    <mergeCell ref="A3:G3"/>
    <mergeCell ref="R3:U3"/>
    <mergeCell ref="AD1:AG1"/>
    <mergeCell ref="AB3:AG3"/>
    <mergeCell ref="A15:A19"/>
    <mergeCell ref="B15:B19"/>
    <mergeCell ref="C15:D17"/>
    <mergeCell ref="E15:G17"/>
    <mergeCell ref="H15:H19"/>
    <mergeCell ref="Z15:AG15"/>
    <mergeCell ref="J16:L17"/>
    <mergeCell ref="M16:M19"/>
    <mergeCell ref="N16:Q16"/>
    <mergeCell ref="R16:T17"/>
    <mergeCell ref="U16:U19"/>
    <mergeCell ref="V16:Y16"/>
    <mergeCell ref="Z16:AB17"/>
    <mergeCell ref="AC16:AC19"/>
    <mergeCell ref="AD16:AG16"/>
    <mergeCell ref="N17:O18"/>
    <mergeCell ref="P17:P19"/>
    <mergeCell ref="Q17:Q19"/>
    <mergeCell ref="A12:AG12"/>
    <mergeCell ref="AG17:AG19"/>
    <mergeCell ref="C18:C19"/>
    <mergeCell ref="D18:D19"/>
    <mergeCell ref="E18:G18"/>
    <mergeCell ref="J18:L18"/>
    <mergeCell ref="R18:T18"/>
    <mergeCell ref="Z18:AB18"/>
    <mergeCell ref="V17:W18"/>
    <mergeCell ref="X17:X19"/>
    <mergeCell ref="Y17:Y19"/>
    <mergeCell ref="AD17:AE18"/>
    <mergeCell ref="AF17:AF19"/>
    <mergeCell ref="I15:I19"/>
    <mergeCell ref="J15:Q15"/>
    <mergeCell ref="R15:Y1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filippov.a</cp:lastModifiedBy>
  <cp:lastPrinted>2019-04-15T06:04:23Z</cp:lastPrinted>
  <dcterms:modified xsi:type="dcterms:W3CDTF">2020-04-30T08:53:51Z</dcterms:modified>
</cp:coreProperties>
</file>